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408"/>
  <workbookPr autoCompressPictures="0"/>
  <mc:AlternateContent xmlns:mc="http://schemas.openxmlformats.org/markup-compatibility/2006">
    <mc:Choice Requires="x15">
      <x15ac:absPath xmlns:x15ac="http://schemas.microsoft.com/office/spreadsheetml/2010/11/ac" url="/Users/henryhsu/Dropbox/Holding Pen II/3phaseCalculator/"/>
    </mc:Choice>
  </mc:AlternateContent>
  <bookViews>
    <workbookView xWindow="120" yWindow="460" windowWidth="20940" windowHeight="14900"/>
  </bookViews>
  <sheets>
    <sheet name="Instructions" sheetId="8" r:id="rId1"/>
    <sheet name="20A (16A | 5.8kVA)" sheetId="16" r:id="rId2"/>
    <sheet name="30A (24A | 8.6kVA)" sheetId="15" r:id="rId3"/>
    <sheet name="50A (35A | 12.5kVA)" sheetId="13" r:id="rId4"/>
    <sheet name="50A (40A | 14.4kVA)" sheetId="12" r:id="rId5"/>
    <sheet name="60A (45A | 17.3kVA)" sheetId="11" r:id="rId6"/>
    <sheet name="60A (48A | 17.3kVA)" sheetId="10" r:id="rId7"/>
  </sheets>
  <definedNames>
    <definedName name="_xlnm.Print_Area" localSheetId="1">'20A (16A | 5.8kVA)'!$A$1:$AA$36</definedName>
    <definedName name="_xlnm.Print_Area" localSheetId="2">'30A (24A | 8.6kVA)'!$A$1:$AA$36</definedName>
    <definedName name="_xlnm.Print_Area" localSheetId="3">'50A (35A | 12.5kVA)'!$A$1:$AA$36</definedName>
    <definedName name="_xlnm.Print_Area" localSheetId="4">'50A (40A | 14.4kVA)'!$A$1:$AA$37</definedName>
    <definedName name="_xlnm.Print_Area" localSheetId="5">'60A (45A | 17.3kVA)'!$A$1:$AA$37</definedName>
    <definedName name="_xlnm.Print_Area" localSheetId="6">'60A (48A | 17.3kVA)'!$A$1:$AA$37</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O27" i="16" l="1"/>
  <c r="O21" i="16"/>
  <c r="Z15" i="16"/>
  <c r="E32" i="16"/>
  <c r="I32" i="16"/>
  <c r="K29" i="16"/>
  <c r="T32" i="16"/>
  <c r="O12" i="16"/>
  <c r="O13" i="16"/>
  <c r="O10" i="16"/>
  <c r="O11" i="16"/>
  <c r="O9" i="16"/>
  <c r="V17" i="16"/>
  <c r="V18" i="16"/>
  <c r="Z16" i="16"/>
  <c r="M32" i="16"/>
  <c r="Z14" i="16"/>
  <c r="Z29" i="16"/>
  <c r="Z28" i="16"/>
  <c r="B32" i="16"/>
  <c r="Z27" i="16"/>
  <c r="S29" i="16"/>
  <c r="V8" i="16"/>
  <c r="V9" i="16"/>
  <c r="V10" i="16"/>
  <c r="V11" i="16"/>
  <c r="V12" i="16"/>
  <c r="V13" i="16"/>
  <c r="V14" i="16"/>
  <c r="V15" i="16"/>
  <c r="V16" i="16"/>
  <c r="V19" i="16"/>
  <c r="V20" i="16"/>
  <c r="V21" i="16"/>
  <c r="V22" i="16"/>
  <c r="V23" i="16"/>
  <c r="V24" i="16"/>
  <c r="V25" i="16"/>
  <c r="V26" i="16"/>
  <c r="V27" i="16"/>
  <c r="O8" i="16"/>
  <c r="O14" i="16"/>
  <c r="O15" i="16"/>
  <c r="O16" i="16"/>
  <c r="O17" i="16"/>
  <c r="O18" i="16"/>
  <c r="O19" i="16"/>
  <c r="O20" i="16"/>
  <c r="O22" i="16"/>
  <c r="O23" i="16"/>
  <c r="O24" i="16"/>
  <c r="O25" i="16"/>
  <c r="O26" i="16"/>
  <c r="G8" i="16"/>
  <c r="G9" i="16"/>
  <c r="G10" i="16"/>
  <c r="G11" i="16"/>
  <c r="G12" i="16"/>
  <c r="G13" i="16"/>
  <c r="G14" i="16"/>
  <c r="G15" i="16"/>
  <c r="G16" i="16"/>
  <c r="G17" i="16"/>
  <c r="G18" i="16"/>
  <c r="G19" i="16"/>
  <c r="G20" i="16"/>
  <c r="G21" i="16"/>
  <c r="G22" i="16"/>
  <c r="G23" i="16"/>
  <c r="G24" i="16"/>
  <c r="G25" i="16"/>
  <c r="G26" i="16"/>
  <c r="G27" i="16"/>
  <c r="C29" i="16"/>
  <c r="Z22" i="16"/>
  <c r="Z21" i="16"/>
  <c r="Z20" i="16"/>
  <c r="V19" i="15"/>
  <c r="V8" i="15"/>
  <c r="V9" i="15"/>
  <c r="V10" i="15"/>
  <c r="V11" i="15"/>
  <c r="V12" i="15"/>
  <c r="V13" i="15"/>
  <c r="V14" i="15"/>
  <c r="V15" i="15"/>
  <c r="V16" i="15"/>
  <c r="V17" i="15"/>
  <c r="V18" i="15"/>
  <c r="V20" i="15"/>
  <c r="V21" i="15"/>
  <c r="V22" i="15"/>
  <c r="V23" i="15"/>
  <c r="V24" i="15"/>
  <c r="V25" i="15"/>
  <c r="V26" i="15"/>
  <c r="V27" i="15"/>
  <c r="Z14" i="15"/>
  <c r="Z21" i="15"/>
  <c r="O16" i="15"/>
  <c r="O8" i="15"/>
  <c r="O9" i="15"/>
  <c r="O10" i="15"/>
  <c r="O11" i="15"/>
  <c r="O12" i="15"/>
  <c r="O13" i="15"/>
  <c r="O14" i="15"/>
  <c r="O15" i="15"/>
  <c r="O17" i="15"/>
  <c r="O18" i="15"/>
  <c r="O19" i="15"/>
  <c r="O20" i="15"/>
  <c r="O21" i="15"/>
  <c r="O22" i="15"/>
  <c r="O23" i="15"/>
  <c r="O24" i="15"/>
  <c r="O25" i="15"/>
  <c r="O26" i="15"/>
  <c r="O27" i="15"/>
  <c r="Z13" i="15"/>
  <c r="Z20" i="15"/>
  <c r="I32" i="15"/>
  <c r="Z34" i="15"/>
  <c r="G15" i="15"/>
  <c r="G8" i="15"/>
  <c r="G9" i="15"/>
  <c r="G10" i="15"/>
  <c r="G11" i="15"/>
  <c r="G12" i="15"/>
  <c r="G13" i="15"/>
  <c r="G14" i="15"/>
  <c r="G16" i="15"/>
  <c r="G17" i="15"/>
  <c r="G18" i="15"/>
  <c r="G19" i="15"/>
  <c r="G20" i="15"/>
  <c r="G21" i="15"/>
  <c r="G22" i="15"/>
  <c r="G23" i="15"/>
  <c r="G24" i="15"/>
  <c r="G25" i="15"/>
  <c r="G26" i="15"/>
  <c r="G27" i="15"/>
  <c r="Z12" i="15"/>
  <c r="Z19" i="15"/>
  <c r="E32" i="15"/>
  <c r="Z33" i="15"/>
  <c r="B32" i="15"/>
  <c r="Z32" i="15"/>
  <c r="S29" i="15"/>
  <c r="Y16" i="15"/>
  <c r="C29" i="15"/>
  <c r="K29" i="15"/>
  <c r="T32" i="15"/>
  <c r="M32" i="15"/>
  <c r="Z27" i="15"/>
  <c r="Z26" i="15"/>
  <c r="Z25" i="15"/>
  <c r="V10" i="13"/>
  <c r="G8" i="13"/>
  <c r="G9" i="13"/>
  <c r="G10" i="13"/>
  <c r="G11" i="13"/>
  <c r="G12" i="13"/>
  <c r="G13" i="13"/>
  <c r="G14" i="13"/>
  <c r="G15" i="13"/>
  <c r="G16" i="13"/>
  <c r="G17" i="13"/>
  <c r="G18" i="13"/>
  <c r="G19" i="13"/>
  <c r="G20" i="13"/>
  <c r="G21" i="13"/>
  <c r="G22" i="13"/>
  <c r="G23" i="13"/>
  <c r="G24" i="13"/>
  <c r="G25" i="13"/>
  <c r="G26" i="13"/>
  <c r="G27" i="13"/>
  <c r="Z12" i="13"/>
  <c r="Z19" i="13"/>
  <c r="V8" i="13"/>
  <c r="V9" i="13"/>
  <c r="V11" i="13"/>
  <c r="V12" i="13"/>
  <c r="V13" i="13"/>
  <c r="V14" i="13"/>
  <c r="V15" i="13"/>
  <c r="V16" i="13"/>
  <c r="V17" i="13"/>
  <c r="V18" i="13"/>
  <c r="V19" i="13"/>
  <c r="V20" i="13"/>
  <c r="V21" i="13"/>
  <c r="V22" i="13"/>
  <c r="V23" i="13"/>
  <c r="V24" i="13"/>
  <c r="V25" i="13"/>
  <c r="V26" i="13"/>
  <c r="V27" i="13"/>
  <c r="Z14" i="13"/>
  <c r="Z21" i="13"/>
  <c r="B32" i="13"/>
  <c r="O8" i="13"/>
  <c r="O9" i="13"/>
  <c r="O10" i="13"/>
  <c r="O11" i="13"/>
  <c r="O12" i="13"/>
  <c r="O13" i="13"/>
  <c r="O14" i="13"/>
  <c r="O15" i="13"/>
  <c r="O16" i="13"/>
  <c r="O17" i="13"/>
  <c r="O18" i="13"/>
  <c r="O19" i="13"/>
  <c r="O20" i="13"/>
  <c r="O21" i="13"/>
  <c r="O22" i="13"/>
  <c r="O23" i="13"/>
  <c r="O24" i="13"/>
  <c r="O25" i="13"/>
  <c r="O26" i="13"/>
  <c r="O27" i="13"/>
  <c r="Z13" i="13"/>
  <c r="Z20" i="13"/>
  <c r="E32" i="13"/>
  <c r="I32" i="13"/>
  <c r="C29" i="13"/>
  <c r="K29" i="13"/>
  <c r="S29" i="13"/>
  <c r="Y16" i="13"/>
  <c r="T32" i="13"/>
  <c r="M32" i="13"/>
  <c r="Z35" i="11"/>
  <c r="Z34" i="11"/>
  <c r="Z33" i="11"/>
  <c r="Z35" i="12"/>
  <c r="Z34" i="12"/>
  <c r="Z33" i="12"/>
  <c r="Z34" i="13"/>
  <c r="Z33" i="13"/>
  <c r="Z32" i="13"/>
  <c r="Z27" i="13"/>
  <c r="Z26" i="13"/>
  <c r="Z25" i="13"/>
  <c r="O21" i="12"/>
  <c r="O22" i="12"/>
  <c r="O23" i="12"/>
  <c r="O20" i="12"/>
  <c r="O24" i="12"/>
  <c r="O25" i="12"/>
  <c r="O26" i="12"/>
  <c r="O27" i="12"/>
  <c r="O28" i="12"/>
  <c r="O29" i="12"/>
  <c r="Z15" i="12"/>
  <c r="O8" i="12"/>
  <c r="O9" i="12"/>
  <c r="O10" i="12"/>
  <c r="O11" i="12"/>
  <c r="O12" i="12"/>
  <c r="O13" i="12"/>
  <c r="O14" i="12"/>
  <c r="O15" i="12"/>
  <c r="O16" i="12"/>
  <c r="O17" i="12"/>
  <c r="Z14" i="12"/>
  <c r="Z22" i="12"/>
  <c r="G8" i="12"/>
  <c r="G9" i="12"/>
  <c r="G10" i="12"/>
  <c r="G11" i="12"/>
  <c r="G12" i="12"/>
  <c r="G13" i="12"/>
  <c r="G14" i="12"/>
  <c r="G15" i="12"/>
  <c r="G16" i="12"/>
  <c r="G17" i="12"/>
  <c r="Z12" i="12"/>
  <c r="G20" i="12"/>
  <c r="G21" i="12"/>
  <c r="G22" i="12"/>
  <c r="G23" i="12"/>
  <c r="G24" i="12"/>
  <c r="G25" i="12"/>
  <c r="G26" i="12"/>
  <c r="G27" i="12"/>
  <c r="G28" i="12"/>
  <c r="G29" i="12"/>
  <c r="Z13" i="12"/>
  <c r="Z21" i="12"/>
  <c r="E34" i="12"/>
  <c r="V8" i="12"/>
  <c r="V9" i="12"/>
  <c r="V10" i="12"/>
  <c r="V11" i="12"/>
  <c r="V12" i="12"/>
  <c r="V13" i="12"/>
  <c r="V14" i="12"/>
  <c r="V15" i="12"/>
  <c r="V16" i="12"/>
  <c r="V17" i="12"/>
  <c r="Z16" i="12"/>
  <c r="V20" i="12"/>
  <c r="V21" i="12"/>
  <c r="V22" i="12"/>
  <c r="V23" i="12"/>
  <c r="V24" i="12"/>
  <c r="V25" i="12"/>
  <c r="V26" i="12"/>
  <c r="V27" i="12"/>
  <c r="V28" i="12"/>
  <c r="V29" i="12"/>
  <c r="Z17" i="12"/>
  <c r="Z23" i="12"/>
  <c r="I34" i="12"/>
  <c r="K31" i="12"/>
  <c r="Y18" i="12"/>
  <c r="B34" i="12"/>
  <c r="C31" i="12"/>
  <c r="S31" i="12"/>
  <c r="T34" i="12"/>
  <c r="G8" i="10"/>
  <c r="G9" i="10"/>
  <c r="G10" i="10"/>
  <c r="G11" i="10"/>
  <c r="G12" i="10"/>
  <c r="G13" i="10"/>
  <c r="G14" i="10"/>
  <c r="G15" i="10"/>
  <c r="G16" i="10"/>
  <c r="G17" i="10"/>
  <c r="Z12" i="10"/>
  <c r="G20" i="10"/>
  <c r="G21" i="10"/>
  <c r="G22" i="10"/>
  <c r="G23" i="10"/>
  <c r="G24" i="10"/>
  <c r="G25" i="10"/>
  <c r="G26" i="10"/>
  <c r="G27" i="10"/>
  <c r="G28" i="10"/>
  <c r="G29" i="10"/>
  <c r="Z13" i="10"/>
  <c r="O8" i="10"/>
  <c r="O9" i="10"/>
  <c r="O10" i="10"/>
  <c r="O11" i="10"/>
  <c r="O12" i="10"/>
  <c r="O13" i="10"/>
  <c r="O14" i="10"/>
  <c r="O15" i="10"/>
  <c r="O16" i="10"/>
  <c r="O17" i="10"/>
  <c r="Z14" i="10"/>
  <c r="O20" i="10"/>
  <c r="O21" i="10"/>
  <c r="O22" i="10"/>
  <c r="O23" i="10"/>
  <c r="O24" i="10"/>
  <c r="O25" i="10"/>
  <c r="O26" i="10"/>
  <c r="O27" i="10"/>
  <c r="O28" i="10"/>
  <c r="O29" i="10"/>
  <c r="Z15" i="10"/>
  <c r="V8" i="10"/>
  <c r="V9" i="10"/>
  <c r="V10" i="10"/>
  <c r="V11" i="10"/>
  <c r="V12" i="10"/>
  <c r="V13" i="10"/>
  <c r="V14" i="10"/>
  <c r="V15" i="10"/>
  <c r="V16" i="10"/>
  <c r="V17" i="10"/>
  <c r="Z16" i="10"/>
  <c r="V20" i="10"/>
  <c r="V21" i="10"/>
  <c r="V22" i="10"/>
  <c r="V23" i="10"/>
  <c r="V24" i="10"/>
  <c r="V25" i="10"/>
  <c r="V26" i="10"/>
  <c r="V27" i="10"/>
  <c r="V28" i="10"/>
  <c r="V29" i="10"/>
  <c r="Z17" i="10"/>
  <c r="M34" i="10"/>
  <c r="M34" i="11"/>
  <c r="M34" i="12"/>
  <c r="Z28" i="12"/>
  <c r="Z27" i="12"/>
  <c r="Z26" i="12"/>
  <c r="O28" i="11"/>
  <c r="O25" i="11"/>
  <c r="O26" i="11"/>
  <c r="Z15" i="11"/>
  <c r="O14" i="11"/>
  <c r="Z14" i="11"/>
  <c r="Z22" i="11"/>
  <c r="G28" i="11"/>
  <c r="G26" i="11"/>
  <c r="Z13" i="11"/>
  <c r="G14" i="11"/>
  <c r="Z12" i="11"/>
  <c r="Z21" i="11"/>
  <c r="E34" i="11"/>
  <c r="V14" i="11"/>
  <c r="Z16" i="11"/>
  <c r="V26" i="11"/>
  <c r="V27" i="11"/>
  <c r="Z17" i="11"/>
  <c r="Z23" i="11"/>
  <c r="I34" i="11"/>
  <c r="K31" i="11"/>
  <c r="Y18" i="11"/>
  <c r="B34" i="11"/>
  <c r="C31" i="11"/>
  <c r="S31" i="11"/>
  <c r="T34" i="11"/>
  <c r="V8" i="11"/>
  <c r="V9" i="11"/>
  <c r="V10" i="11"/>
  <c r="V11" i="11"/>
  <c r="V12" i="11"/>
  <c r="V13" i="11"/>
  <c r="V15" i="11"/>
  <c r="V16" i="11"/>
  <c r="V17" i="11"/>
  <c r="V20" i="11"/>
  <c r="V21" i="11"/>
  <c r="V22" i="11"/>
  <c r="V23" i="11"/>
  <c r="V24" i="11"/>
  <c r="V25" i="11"/>
  <c r="V28" i="11"/>
  <c r="V29" i="11"/>
  <c r="O8" i="11"/>
  <c r="O9" i="11"/>
  <c r="O10" i="11"/>
  <c r="O11" i="11"/>
  <c r="O12" i="11"/>
  <c r="O13" i="11"/>
  <c r="O15" i="11"/>
  <c r="O16" i="11"/>
  <c r="O17" i="11"/>
  <c r="O20" i="11"/>
  <c r="O21" i="11"/>
  <c r="O22" i="11"/>
  <c r="O23" i="11"/>
  <c r="O24" i="11"/>
  <c r="O27" i="11"/>
  <c r="O29" i="11"/>
  <c r="G8" i="11"/>
  <c r="G9" i="11"/>
  <c r="G10" i="11"/>
  <c r="G11" i="11"/>
  <c r="G12" i="11"/>
  <c r="G13" i="11"/>
  <c r="G15" i="11"/>
  <c r="G16" i="11"/>
  <c r="G17" i="11"/>
  <c r="G20" i="11"/>
  <c r="G21" i="11"/>
  <c r="G22" i="11"/>
  <c r="G23" i="11"/>
  <c r="G24" i="11"/>
  <c r="G25" i="11"/>
  <c r="G27" i="11"/>
  <c r="G29" i="11"/>
  <c r="Z28" i="11"/>
  <c r="Z27" i="11"/>
  <c r="Z26" i="11"/>
  <c r="S31" i="10"/>
  <c r="K31" i="10"/>
  <c r="C31" i="10"/>
  <c r="Z21" i="10"/>
  <c r="Z23" i="10"/>
  <c r="B34" i="10"/>
  <c r="Z22" i="10"/>
  <c r="E34" i="10"/>
  <c r="I34" i="10"/>
  <c r="Y18" i="10"/>
  <c r="T34" i="10"/>
  <c r="Z35" i="10"/>
  <c r="Z34" i="10"/>
  <c r="Z33" i="10"/>
  <c r="Z28" i="10"/>
  <c r="Z27" i="10"/>
  <c r="Z26" i="10"/>
</calcChain>
</file>

<file path=xl/sharedStrings.xml><?xml version="1.0" encoding="utf-8"?>
<sst xmlns="http://schemas.openxmlformats.org/spreadsheetml/2006/main" count="821" uniqueCount="103">
  <si>
    <t>L1/L2</t>
  </si>
  <si>
    <t>Device Name</t>
  </si>
  <si>
    <t>Amps</t>
  </si>
  <si>
    <t>Type</t>
  </si>
  <si>
    <t>C13</t>
  </si>
  <si>
    <t>C19</t>
  </si>
  <si>
    <t>C13 cannot exceed 12A; C19 cannot exceed 16A</t>
  </si>
  <si>
    <t xml:space="preserve"> </t>
  </si>
  <si>
    <t>Capacity Check</t>
  </si>
  <si>
    <t>L1 Current (A)</t>
  </si>
  <si>
    <t>L2 Current (A)</t>
  </si>
  <si>
    <t>L3 Current (A)</t>
  </si>
  <si>
    <t>cannot exceed 48A</t>
  </si>
  <si>
    <t>Current by Breaker</t>
  </si>
  <si>
    <t>Current by Line Pair</t>
  </si>
  <si>
    <t>Phase Balance</t>
  </si>
  <si>
    <t>L1</t>
  </si>
  <si>
    <t>L2</t>
  </si>
  <si>
    <t>L3</t>
  </si>
  <si>
    <t>L2/L3</t>
  </si>
  <si>
    <t>L3/L1</t>
  </si>
  <si>
    <t>maximize capacity by balancing load</t>
  </si>
  <si>
    <t>no breaker to exceed 20A</t>
  </si>
  <si>
    <t>Capacity Remaining</t>
  </si>
  <si>
    <t>Total Power (kVA)</t>
  </si>
  <si>
    <t>Circuit Breaker A  (L1/L2)</t>
  </si>
  <si>
    <t>Circuit Breaker B   (L1/L2)</t>
  </si>
  <si>
    <t>Circuit Breaker C   (L2/L3)</t>
  </si>
  <si>
    <t>Circuit Breaker D   (L2/L3)</t>
  </si>
  <si>
    <t>Circuit Breaker E   (L3/L1)</t>
  </si>
  <si>
    <t>Circuit Breaker F   (L3/L1)</t>
  </si>
  <si>
    <t>A</t>
  </si>
  <si>
    <t>B</t>
  </si>
  <si>
    <t>C</t>
  </si>
  <si>
    <t>D</t>
  </si>
  <si>
    <t>E</t>
  </si>
  <si>
    <t>F</t>
  </si>
  <si>
    <t>UCS Chassis PS1</t>
  </si>
  <si>
    <t>UCS Chassis PS3</t>
  </si>
  <si>
    <t>UCS Chassis PS2</t>
  </si>
  <si>
    <t>SAP AppSvr 1of3</t>
  </si>
  <si>
    <t>SAP AppSvr 2of3</t>
  </si>
  <si>
    <t>SAP AppSvr 3of3</t>
  </si>
  <si>
    <t>CorpWebSvr 1of5</t>
  </si>
  <si>
    <t>CorpWebSvr 2of5</t>
  </si>
  <si>
    <t>CorpWebSvr 3of5</t>
  </si>
  <si>
    <t>CorpWebSvr 4of5</t>
  </si>
  <si>
    <t>CorpWebSvr 5of5</t>
  </si>
  <si>
    <t>ExchangeServer WEST</t>
  </si>
  <si>
    <t>ExchangeServer EAST</t>
  </si>
  <si>
    <t>cannot exceed 40A</t>
  </si>
  <si>
    <t>cannot exceed 45A</t>
  </si>
  <si>
    <t>Circuit Breaker B   (L2/L3)</t>
  </si>
  <si>
    <t>Circuit Breaker C   (L3/L1)</t>
  </si>
  <si>
    <t>cannot exceed 24A</t>
  </si>
  <si>
    <t>3-phase Capacity Planning Tool - INSTRUCTIONS</t>
  </si>
  <si>
    <t>The capacity planning tool will automatically highlight any error conditions. So long as the field "capacity check" in the bottom-righ of the spreadsheet reads "OK" (Green), your rack power strip has not exceeded its capacity constraints.</t>
  </si>
  <si>
    <t>BE CAREFUL to choose the correct power strip capacity worksheet:</t>
  </si>
  <si>
    <t>cannot exceed 8.6kVA</t>
  </si>
  <si>
    <t>cannot exceed 35A</t>
  </si>
  <si>
    <t>cannot exceed 14.4kVA</t>
  </si>
  <si>
    <t>cannot exceed 16.2kVA</t>
  </si>
  <si>
    <t>cannot exceed 17.3kVA</t>
  </si>
  <si>
    <t>cannot exceed 16A</t>
  </si>
  <si>
    <t>cannot exceed 5.8kVA</t>
  </si>
  <si>
    <r>
      <t xml:space="preserve">Welcome to the Raritan 3-phase capacity planning tool. These </t>
    </r>
    <r>
      <rPr>
        <b/>
        <u/>
        <sz val="11"/>
        <color theme="1"/>
        <rFont val="Arial"/>
      </rPr>
      <t>vendor-agnostic</t>
    </r>
    <r>
      <rPr>
        <b/>
        <sz val="11"/>
        <color theme="1"/>
        <rFont val="Arial"/>
      </rPr>
      <t xml:space="preserve"> spreadsheets aim to demystify the process of correctly loading 3-phase rack power strips -- to ensure maximum power capacity while preventing overloading.</t>
    </r>
  </si>
  <si>
    <r>
      <t xml:space="preserve">60A
</t>
    </r>
    <r>
      <rPr>
        <sz val="14"/>
        <color theme="1"/>
        <rFont val="Arial"/>
      </rPr>
      <t>plug</t>
    </r>
  </si>
  <si>
    <r>
      <t xml:space="preserve">50A
</t>
    </r>
    <r>
      <rPr>
        <sz val="14"/>
        <color theme="1"/>
        <rFont val="Arial"/>
      </rPr>
      <t>plug</t>
    </r>
  </si>
  <si>
    <t>© 2016 Raritan Inc. - by Michael Suchoff and Henry Hsu</t>
  </si>
  <si>
    <r>
      <rPr>
        <b/>
        <sz val="22"/>
        <color theme="1"/>
        <rFont val="Arial"/>
      </rPr>
      <t xml:space="preserve">              </t>
    </r>
    <r>
      <rPr>
        <b/>
        <sz val="18"/>
        <color theme="1"/>
        <rFont val="Arial"/>
      </rPr>
      <t>L1/L2</t>
    </r>
    <r>
      <rPr>
        <sz val="11"/>
        <color theme="1"/>
        <rFont val="Arial"/>
      </rPr>
      <t xml:space="preserve">                            [XY]</t>
    </r>
  </si>
  <si>
    <r>
      <rPr>
        <b/>
        <sz val="22"/>
        <color theme="1"/>
        <rFont val="Arial"/>
      </rPr>
      <t xml:space="preserve">              </t>
    </r>
    <r>
      <rPr>
        <b/>
        <sz val="18"/>
        <color theme="1"/>
        <rFont val="Arial"/>
      </rPr>
      <t>L2/L3</t>
    </r>
    <r>
      <rPr>
        <sz val="11"/>
        <color theme="1"/>
        <rFont val="Arial"/>
      </rPr>
      <t xml:space="preserve">                            [YZ]</t>
    </r>
  </si>
  <si>
    <r>
      <rPr>
        <b/>
        <sz val="22"/>
        <color theme="1"/>
        <rFont val="Arial"/>
      </rPr>
      <t xml:space="preserve">              </t>
    </r>
    <r>
      <rPr>
        <b/>
        <sz val="18"/>
        <color theme="1"/>
        <rFont val="Arial"/>
      </rPr>
      <t>L3/L1</t>
    </r>
    <r>
      <rPr>
        <sz val="11"/>
        <color theme="1"/>
        <rFont val="Arial"/>
      </rPr>
      <t xml:space="preserve">                            [XZ]</t>
    </r>
  </si>
  <si>
    <t>Watts</t>
  </si>
  <si>
    <t>Input Voltage</t>
  </si>
  <si>
    <t>Power Factor</t>
  </si>
  <si>
    <t>typical = 208</t>
  </si>
  <si>
    <t>typical = above 95%</t>
  </si>
  <si>
    <t>For each outlet type (C13 or C19), per breaker -- enter in expected loads (in watts); and optionally, the name of the device drawing the load. For Tier II (and above) redundancy situations, complete the spreadsheet assuming that the other (redundant) power strip in the cabinet is offline.</t>
  </si>
  <si>
    <t>Note that rack power strip vendors provide multiple products with 60A plugs (IEC 60309 60A 3P4W), but with two different rated currents: either 48A or 45A.  (This is because 45A units require smaller, 6# AWG cable -- while 48A units are equipped with 4# AWG cable). Be sure to select the correct worksheet that corresponds to your power strip.</t>
  </si>
  <si>
    <t>Note that rack power strip vendors provide products with 50A plugs (Hubbell CS8365C, "California Style"), but with two different rated currents: either 40A or 35A.  (This is because 35A units are equipped with only 3 branch circuit breakers -- while 40A units are equipped with 6 branch circuit breakers). Be sure to select the correct worksheet that corresponds to your power strip.</t>
  </si>
  <si>
    <t>USE ONLY FOR: 208V, 3phase INPUT; wired for 208V OUTPUT!</t>
  </si>
  <si>
    <t>Optionally, adjust the input voltage and power factor assumptions (defaulted to 208V and 97.5% power factors, which are common in North America).</t>
  </si>
  <si>
    <r>
      <t xml:space="preserve">Five power strip capacity options are found below (worksheet tabs).  It is VERY IMPORTANT to choose the correct planning tool sized for your rack power strip. Consult the spec sheet or engineering submittals of your rack power strip, to determine its rated input current -- </t>
    </r>
    <r>
      <rPr>
        <u/>
        <sz val="11"/>
        <color theme="1"/>
        <rFont val="Arial"/>
      </rPr>
      <t>not</t>
    </r>
    <r>
      <rPr>
        <sz val="11"/>
        <color theme="1"/>
        <rFont val="Arial"/>
      </rPr>
      <t xml:space="preserve"> just the input plug type.</t>
    </r>
  </si>
  <si>
    <t>© 2016 Raritan Inc. 
by Michael Suchoff and Henry Hsu;</t>
  </si>
  <si>
    <t>version 8</t>
  </si>
  <si>
    <t>48-port OOB Switch</t>
  </si>
  <si>
    <t>Cisco Nexus 7000, PS1</t>
  </si>
  <si>
    <t>Cisco Nexus 7000, PS2</t>
  </si>
  <si>
    <t>3-phase Capacity Planning Worksheet:   208V, 3phase / 60A (45A) per line</t>
  </si>
  <si>
    <t>3-phase Capacity Planning Worksheet:   208V, 3phase / 50A (40A) per line</t>
  </si>
  <si>
    <t>3-phase Capacity Planning Worksheet:   208V, 3phase / 60A (48A) per line</t>
  </si>
  <si>
    <t>cannot exceed 12.5kVA</t>
  </si>
  <si>
    <t>3-phase Capacity Planning Worksheet:   208V, 3phase / 50A (35A) per line</t>
  </si>
  <si>
    <t>SAP AppServer A</t>
  </si>
  <si>
    <t>SAP AppServer B</t>
  </si>
  <si>
    <t>SAP AppServer C</t>
  </si>
  <si>
    <t>RAID Array 1</t>
  </si>
  <si>
    <t>RAID Array 2</t>
  </si>
  <si>
    <t>RAID Array 3</t>
  </si>
  <si>
    <t>RAID Array 4</t>
  </si>
  <si>
    <t>RAID Array 5</t>
  </si>
  <si>
    <t>3-phase Capacity Planning Worksheet:   208V, 3phase / 30A (24A) per line</t>
  </si>
  <si>
    <t>3-phase Capacity Planning Worksheet:   208V, 3phase / 20A (16A) per 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</si>
</sst>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35" x14ac:knownFonts="1">
    <font>
      <sz val="11"/>
      <color theme="1"/>
      <name val="Calibri"/>
      <family val="2"/>
      <scheme val="minor"/>
    </font>
    <font>
      <sz val="8"/>
      <name val="Calibri"/>
      <family val="2"/>
      <scheme val="minor"/>
    </font>
    <font>
      <sz val="11"/>
      <color theme="1"/>
      <name val="Calibri"/>
      <family val="2"/>
      <scheme val="minor"/>
    </font>
    <font>
      <sz val="11"/>
      <color theme="1"/>
      <name val="Arial"/>
    </font>
    <font>
      <b/>
      <sz val="16"/>
      <color theme="1"/>
      <name val="Arial"/>
    </font>
    <font>
      <b/>
      <sz val="11"/>
      <color rgb="FFFF0000"/>
      <name val="Arial"/>
    </font>
    <font>
      <b/>
      <sz val="11"/>
      <color theme="1"/>
      <name val="Arial"/>
    </font>
    <font>
      <b/>
      <u/>
      <sz val="11"/>
      <color theme="1"/>
      <name val="Arial"/>
    </font>
    <font>
      <sz val="24"/>
      <color theme="1"/>
      <name val="Arial"/>
    </font>
    <font>
      <u/>
      <sz val="11"/>
      <color theme="1"/>
      <name val="Arial"/>
    </font>
    <font>
      <sz val="18"/>
      <color theme="1"/>
      <name val="Arial"/>
    </font>
    <font>
      <sz val="14"/>
      <color theme="1"/>
      <name val="Arial"/>
    </font>
    <font>
      <sz val="9"/>
      <color theme="1"/>
      <name val="Arial"/>
    </font>
    <font>
      <u/>
      <sz val="11"/>
      <color theme="10"/>
      <name val="Calibri"/>
      <family val="2"/>
      <scheme val="minor"/>
    </font>
    <font>
      <u/>
      <sz val="11"/>
      <color theme="11"/>
      <name val="Calibri"/>
      <family val="2"/>
      <scheme val="minor"/>
    </font>
    <font>
      <i/>
      <sz val="7"/>
      <color theme="1" tint="0.34998626667073579"/>
      <name val="Arial"/>
    </font>
    <font>
      <b/>
      <sz val="22"/>
      <color theme="1"/>
      <name val="Arial"/>
    </font>
    <font>
      <b/>
      <sz val="10"/>
      <name val="Arial"/>
    </font>
    <font>
      <i/>
      <sz val="9"/>
      <color theme="0" tint="-0.34998626667073579"/>
      <name val="Arial"/>
    </font>
    <font>
      <b/>
      <sz val="11"/>
      <color theme="0"/>
      <name val="Arial"/>
    </font>
    <font>
      <sz val="8"/>
      <color theme="1"/>
      <name val="Arial"/>
    </font>
    <font>
      <b/>
      <sz val="8"/>
      <color theme="0"/>
      <name val="Arial"/>
    </font>
    <font>
      <sz val="11"/>
      <color theme="0" tint="-0.499984740745262"/>
      <name val="Arial"/>
    </font>
    <font>
      <i/>
      <sz val="9"/>
      <color theme="1" tint="0.499984740745262"/>
      <name val="Arial"/>
    </font>
    <font>
      <sz val="8"/>
      <name val="Arial"/>
    </font>
    <font>
      <i/>
      <sz val="9"/>
      <color theme="1"/>
      <name val="Arial"/>
    </font>
    <font>
      <i/>
      <sz val="8"/>
      <color theme="1" tint="0.34998626667073579"/>
      <name val="Arial"/>
    </font>
    <font>
      <b/>
      <sz val="18"/>
      <color theme="1"/>
      <name val="Arial"/>
    </font>
    <font>
      <sz val="8"/>
      <color theme="0" tint="-4.9989318521683403E-2"/>
      <name val="Arial"/>
    </font>
    <font>
      <i/>
      <sz val="8"/>
      <color theme="0" tint="-0.34998626667073579"/>
      <name val="Arial"/>
    </font>
    <font>
      <b/>
      <sz val="10"/>
      <color theme="0"/>
      <name val="Arial"/>
    </font>
    <font>
      <b/>
      <sz val="20"/>
      <color theme="0"/>
      <name val="Arial"/>
    </font>
    <font>
      <b/>
      <sz val="20"/>
      <color theme="1"/>
      <name val="Arial"/>
    </font>
    <font>
      <i/>
      <sz val="8"/>
      <color theme="1"/>
      <name val="Arial"/>
    </font>
    <font>
      <b/>
      <sz val="16"/>
      <color theme="0"/>
      <name val="Arial"/>
    </font>
  </fonts>
  <fills count="15">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C000"/>
        <bgColor indexed="64"/>
      </patternFill>
    </fill>
    <fill>
      <patternFill patternType="solid">
        <fgColor rgb="FFFCDEB6"/>
        <bgColor indexed="64"/>
      </patternFill>
    </fill>
    <fill>
      <patternFill patternType="solid">
        <fgColor rgb="FF009900"/>
        <bgColor indexed="64"/>
      </patternFill>
    </fill>
    <fill>
      <patternFill patternType="solid">
        <fgColor theme="3"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ck">
        <color auto="1"/>
      </left>
      <right/>
      <top/>
      <bottom/>
      <diagonal/>
    </border>
    <border>
      <left/>
      <right style="thick">
        <color auto="1"/>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style="thick">
        <color auto="1"/>
      </right>
      <top style="thick">
        <color auto="1"/>
      </top>
      <bottom/>
      <diagonal/>
    </border>
    <border>
      <left/>
      <right/>
      <top style="thin">
        <color auto="1"/>
      </top>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diagonal/>
    </border>
    <border>
      <left style="medium">
        <color auto="1"/>
      </left>
      <right/>
      <top/>
      <bottom style="thick">
        <color auto="1"/>
      </bottom>
      <diagonal/>
    </border>
    <border>
      <left/>
      <right style="thick">
        <color auto="1"/>
      </right>
      <top/>
      <bottom style="medium">
        <color auto="1"/>
      </bottom>
      <diagonal/>
    </border>
    <border>
      <left style="thin">
        <color auto="1"/>
      </left>
      <right style="thin">
        <color auto="1"/>
      </right>
      <top style="double">
        <color auto="1"/>
      </top>
      <bottom style="thin">
        <color auto="1"/>
      </bottom>
      <diagonal/>
    </border>
    <border>
      <left/>
      <right/>
      <top style="thin">
        <color auto="1"/>
      </top>
      <bottom style="medium">
        <color auto="1"/>
      </bottom>
      <diagonal/>
    </border>
    <border>
      <left/>
      <right style="medium">
        <color auto="1"/>
      </right>
      <top/>
      <bottom/>
      <diagonal/>
    </border>
    <border>
      <left/>
      <right style="medium">
        <color auto="1"/>
      </right>
      <top style="thin">
        <color auto="1"/>
      </top>
      <bottom style="medium">
        <color auto="1"/>
      </bottom>
      <diagonal/>
    </border>
    <border>
      <left style="medium">
        <color theme="0" tint="-0.24994659260841701"/>
      </left>
      <right/>
      <top style="medium">
        <color theme="0" tint="-0.24994659260841701"/>
      </top>
      <bottom style="thin">
        <color indexed="8"/>
      </bottom>
      <diagonal/>
    </border>
    <border>
      <left/>
      <right style="medium">
        <color theme="0" tint="-0.24994659260841701"/>
      </right>
      <top style="medium">
        <color theme="0" tint="-0.24994659260841701"/>
      </top>
      <bottom style="thin">
        <color indexed="8"/>
      </bottom>
      <diagonal/>
    </border>
    <border>
      <left style="medium">
        <color theme="0" tint="-0.24994659260841701"/>
      </left>
      <right/>
      <top style="thin">
        <color indexed="8"/>
      </top>
      <bottom/>
      <diagonal/>
    </border>
    <border>
      <left/>
      <right style="medium">
        <color theme="0" tint="-0.24994659260841701"/>
      </right>
      <top style="thin">
        <color indexed="8"/>
      </top>
      <bottom style="thin">
        <color theme="1" tint="0.499984740745262"/>
      </bottom>
      <diagonal/>
    </border>
    <border>
      <left style="medium">
        <color theme="0" tint="-0.24994659260841701"/>
      </left>
      <right/>
      <top/>
      <bottom/>
      <diagonal/>
    </border>
    <border>
      <left/>
      <right style="medium">
        <color theme="0" tint="-0.24994659260841701"/>
      </right>
      <top style="thin">
        <color theme="1" tint="0.499984740745262"/>
      </top>
      <bottom style="thin">
        <color theme="1" tint="0.499984740745262"/>
      </bottom>
      <diagonal/>
    </border>
    <border>
      <left style="medium">
        <color theme="0" tint="-0.24994659260841701"/>
      </left>
      <right/>
      <top/>
      <bottom style="medium">
        <color theme="0" tint="-0.24994659260841701"/>
      </bottom>
      <diagonal/>
    </border>
    <border>
      <left/>
      <right style="medium">
        <color theme="0" tint="-0.24994659260841701"/>
      </right>
      <top style="thin">
        <color theme="1" tint="0.499984740745262"/>
      </top>
      <bottom style="medium">
        <color theme="0" tint="-0.24994659260841701"/>
      </bottom>
      <diagonal/>
    </border>
    <border>
      <left/>
      <right style="thin">
        <color auto="1"/>
      </right>
      <top/>
      <bottom/>
      <diagonal/>
    </border>
    <border>
      <left style="medium">
        <color theme="0" tint="-0.24994659260841701"/>
      </left>
      <right style="medium">
        <color auto="1"/>
      </right>
      <top/>
      <bottom/>
      <diagonal/>
    </border>
    <border>
      <left/>
      <right/>
      <top style="medium">
        <color theme="0" tint="-0.24994659260841701"/>
      </top>
      <bottom/>
      <diagonal/>
    </border>
    <border>
      <left style="thick">
        <color auto="1"/>
      </left>
      <right/>
      <top style="thin">
        <color auto="1"/>
      </top>
      <bottom style="medium">
        <color auto="1"/>
      </bottom>
      <diagonal/>
    </border>
  </borders>
  <cellStyleXfs count="16">
    <xf numFmtId="0" fontId="0" fillId="0" borderId="0"/>
    <xf numFmtId="44"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52">
    <xf numFmtId="0" fontId="0" fillId="0" borderId="0" xfId="0"/>
    <xf numFmtId="0" fontId="3" fillId="7" borderId="0" xfId="0" applyFont="1" applyFill="1"/>
    <xf numFmtId="0" fontId="5" fillId="7" borderId="0" xfId="0" applyFont="1" applyFill="1" applyAlignment="1">
      <alignment horizontal="right"/>
    </xf>
    <xf numFmtId="0" fontId="8" fillId="7" borderId="44" xfId="0" applyFont="1" applyFill="1" applyBorder="1" applyAlignment="1">
      <alignment vertical="center"/>
    </xf>
    <xf numFmtId="44" fontId="3" fillId="7" borderId="0" xfId="1" applyFont="1" applyFill="1"/>
    <xf numFmtId="44" fontId="3" fillId="7" borderId="0" xfId="0" applyNumberFormat="1" applyFont="1" applyFill="1"/>
    <xf numFmtId="0" fontId="10" fillId="7" borderId="44" xfId="0" applyFont="1" applyFill="1" applyBorder="1" applyAlignment="1">
      <alignment horizontal="right" vertical="center" wrapText="1"/>
    </xf>
    <xf numFmtId="0" fontId="12" fillId="7" borderId="0" xfId="0" applyFont="1" applyFill="1"/>
    <xf numFmtId="0" fontId="4" fillId="7" borderId="0" xfId="0" applyFont="1" applyFill="1" applyAlignment="1">
      <alignment horizontal="right"/>
    </xf>
    <xf numFmtId="0" fontId="6" fillId="7" borderId="0" xfId="0" applyFont="1" applyFill="1" applyAlignment="1">
      <alignment vertical="top"/>
    </xf>
    <xf numFmtId="0" fontId="3" fillId="2" borderId="13" xfId="0" applyFont="1" applyFill="1" applyBorder="1" applyProtection="1"/>
    <xf numFmtId="0" fontId="3" fillId="2" borderId="17" xfId="0" applyFont="1" applyFill="1" applyBorder="1" applyProtection="1"/>
    <xf numFmtId="0" fontId="3" fillId="7" borderId="0" xfId="0" applyFont="1" applyFill="1" applyProtection="1"/>
    <xf numFmtId="0" fontId="3" fillId="2" borderId="0" xfId="0" applyFont="1" applyFill="1" applyProtection="1"/>
    <xf numFmtId="0" fontId="3" fillId="2" borderId="29" xfId="0" applyFont="1" applyFill="1" applyBorder="1" applyProtection="1"/>
    <xf numFmtId="0" fontId="3" fillId="2" borderId="0" xfId="0" applyFont="1" applyFill="1" applyBorder="1" applyProtection="1"/>
    <xf numFmtId="0" fontId="3" fillId="2" borderId="0" xfId="0" applyFont="1" applyFill="1" applyBorder="1" applyAlignment="1" applyProtection="1">
      <alignment vertical="center"/>
    </xf>
    <xf numFmtId="0" fontId="3" fillId="7" borderId="0" xfId="0" applyFont="1" applyFill="1" applyAlignment="1" applyProtection="1">
      <alignment vertical="center"/>
    </xf>
    <xf numFmtId="0" fontId="3" fillId="0" borderId="0" xfId="0" applyFont="1" applyAlignment="1" applyProtection="1">
      <alignment vertical="center"/>
    </xf>
    <xf numFmtId="0" fontId="3" fillId="8" borderId="29" xfId="0" applyFont="1" applyFill="1" applyBorder="1" applyProtection="1"/>
    <xf numFmtId="0" fontId="3" fillId="8" borderId="0" xfId="0" applyFont="1" applyFill="1" applyBorder="1" applyProtection="1"/>
    <xf numFmtId="0" fontId="3" fillId="8" borderId="6" xfId="0" applyFont="1" applyFill="1" applyBorder="1" applyProtection="1"/>
    <xf numFmtId="0" fontId="3" fillId="8" borderId="7" xfId="0" applyFont="1" applyFill="1" applyBorder="1" applyProtection="1"/>
    <xf numFmtId="0" fontId="3" fillId="8" borderId="0" xfId="0" applyFont="1" applyFill="1" applyProtection="1"/>
    <xf numFmtId="0" fontId="20" fillId="8" borderId="0" xfId="0" applyFont="1" applyFill="1" applyBorder="1" applyAlignment="1" applyProtection="1">
      <alignment horizontal="center"/>
    </xf>
    <xf numFmtId="0" fontId="12" fillId="3" borderId="1" xfId="0" applyFont="1" applyFill="1" applyBorder="1" applyAlignment="1" applyProtection="1">
      <alignment horizontal="center" vertical="center"/>
    </xf>
    <xf numFmtId="0" fontId="22" fillId="2" borderId="34" xfId="0" applyFont="1" applyFill="1" applyBorder="1" applyAlignment="1" applyProtection="1">
      <alignment horizontal="left" vertical="center"/>
    </xf>
    <xf numFmtId="0" fontId="3" fillId="7" borderId="0" xfId="0" quotePrefix="1" applyFont="1" applyFill="1" applyProtection="1"/>
    <xf numFmtId="0" fontId="22" fillId="2" borderId="34" xfId="0" applyFont="1" applyFill="1" applyBorder="1" applyAlignment="1" applyProtection="1">
      <alignment horizontal="left"/>
    </xf>
    <xf numFmtId="0" fontId="18" fillId="2" borderId="34" xfId="0" applyFont="1" applyFill="1" applyBorder="1" applyAlignment="1" applyProtection="1">
      <alignment vertical="center" textRotation="90" wrapText="1"/>
    </xf>
    <xf numFmtId="0" fontId="12" fillId="3"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3" fillId="0" borderId="0" xfId="0" applyFont="1" applyProtection="1"/>
    <xf numFmtId="0" fontId="24" fillId="8" borderId="0" xfId="0" applyFont="1" applyFill="1" applyBorder="1" applyAlignment="1" applyProtection="1">
      <alignment vertical="top"/>
    </xf>
    <xf numFmtId="0" fontId="23" fillId="8" borderId="7" xfId="0" applyFont="1" applyFill="1" applyBorder="1" applyAlignment="1" applyProtection="1">
      <alignment vertical="center"/>
    </xf>
    <xf numFmtId="0" fontId="3" fillId="8" borderId="30" xfId="0" applyFont="1" applyFill="1" applyBorder="1" applyProtection="1"/>
    <xf numFmtId="0" fontId="3" fillId="8" borderId="9" xfId="0" applyFont="1" applyFill="1" applyBorder="1" applyProtection="1"/>
    <xf numFmtId="0" fontId="3" fillId="8" borderId="8" xfId="0" applyFont="1" applyFill="1" applyBorder="1" applyProtection="1"/>
    <xf numFmtId="0" fontId="3" fillId="8" borderId="10" xfId="0" applyFont="1" applyFill="1" applyBorder="1" applyProtection="1"/>
    <xf numFmtId="0" fontId="3" fillId="10" borderId="29" xfId="0" applyFont="1" applyFill="1" applyBorder="1" applyProtection="1"/>
    <xf numFmtId="0" fontId="3" fillId="10" borderId="0" xfId="0" applyFont="1" applyFill="1" applyBorder="1" applyProtection="1"/>
    <xf numFmtId="0" fontId="3" fillId="10" borderId="19" xfId="0" applyFont="1" applyFill="1" applyBorder="1" applyProtection="1"/>
    <xf numFmtId="0" fontId="3" fillId="10" borderId="0" xfId="0" applyFont="1" applyFill="1" applyBorder="1" applyAlignment="1" applyProtection="1"/>
    <xf numFmtId="0" fontId="3" fillId="10" borderId="7" xfId="0" applyFont="1" applyFill="1" applyBorder="1" applyProtection="1"/>
    <xf numFmtId="0" fontId="19" fillId="10" borderId="0" xfId="0" applyFont="1" applyFill="1" applyBorder="1" applyAlignment="1" applyProtection="1">
      <alignment horizontal="center"/>
    </xf>
    <xf numFmtId="0" fontId="19" fillId="10" borderId="0" xfId="0" applyFont="1" applyFill="1" applyBorder="1" applyProtection="1"/>
    <xf numFmtId="0" fontId="3" fillId="10" borderId="15" xfId="0" applyFont="1" applyFill="1" applyBorder="1" applyProtection="1"/>
    <xf numFmtId="0" fontId="25" fillId="10" borderId="18" xfId="0" applyFont="1" applyFill="1" applyBorder="1" applyAlignment="1" applyProtection="1">
      <alignment horizontal="center" vertical="top"/>
    </xf>
    <xf numFmtId="0" fontId="25" fillId="10" borderId="18" xfId="0" applyFont="1" applyFill="1" applyBorder="1" applyAlignment="1" applyProtection="1">
      <alignment vertical="top"/>
    </xf>
    <xf numFmtId="0" fontId="3" fillId="10" borderId="18" xfId="0" applyFont="1" applyFill="1" applyBorder="1" applyProtection="1"/>
    <xf numFmtId="0" fontId="3" fillId="10" borderId="31" xfId="0" applyFont="1" applyFill="1" applyBorder="1" applyProtection="1"/>
    <xf numFmtId="0" fontId="3" fillId="7" borderId="0" xfId="0" applyFont="1" applyFill="1" applyAlignment="1" applyProtection="1">
      <alignment horizontal="left" vertical="center"/>
    </xf>
    <xf numFmtId="0" fontId="18" fillId="2" borderId="6" xfId="0" applyFont="1" applyFill="1" applyBorder="1" applyAlignment="1" applyProtection="1">
      <alignment vertical="center" wrapText="1"/>
    </xf>
    <xf numFmtId="0" fontId="18" fillId="2" borderId="34" xfId="0" applyFont="1" applyFill="1" applyBorder="1" applyAlignment="1" applyProtection="1">
      <alignment vertical="center" wrapText="1"/>
    </xf>
    <xf numFmtId="164" fontId="6" fillId="14" borderId="39" xfId="0" applyNumberFormat="1" applyFont="1" applyFill="1" applyBorder="1" applyAlignment="1" applyProtection="1">
      <alignment horizontal="center" vertical="center"/>
    </xf>
    <xf numFmtId="164" fontId="6" fillId="14" borderId="41" xfId="0" applyNumberFormat="1" applyFont="1" applyFill="1" applyBorder="1" applyAlignment="1" applyProtection="1">
      <alignment horizontal="center" vertical="center"/>
    </xf>
    <xf numFmtId="164" fontId="6" fillId="14" borderId="43" xfId="0" applyNumberFormat="1" applyFont="1" applyFill="1" applyBorder="1" applyAlignment="1" applyProtection="1">
      <alignment horizontal="center" vertical="center"/>
    </xf>
    <xf numFmtId="9" fontId="6" fillId="14" borderId="39" xfId="0" applyNumberFormat="1" applyFont="1" applyFill="1" applyBorder="1" applyAlignment="1" applyProtection="1">
      <alignment horizontal="center" vertical="center"/>
    </xf>
    <xf numFmtId="9" fontId="6" fillId="14" borderId="41" xfId="0" applyNumberFormat="1" applyFont="1" applyFill="1" applyBorder="1" applyAlignment="1" applyProtection="1">
      <alignment horizontal="center" vertical="center"/>
    </xf>
    <xf numFmtId="9" fontId="6" fillId="14" borderId="43" xfId="0" applyNumberFormat="1" applyFont="1" applyFill="1" applyBorder="1" applyAlignment="1" applyProtection="1">
      <alignment horizontal="center" vertical="center"/>
    </xf>
    <xf numFmtId="1" fontId="12" fillId="7" borderId="1" xfId="0" applyNumberFormat="1" applyFont="1" applyFill="1" applyBorder="1" applyAlignment="1" applyProtection="1">
      <alignment horizontal="center" vertical="center"/>
      <protection locked="0"/>
    </xf>
    <xf numFmtId="164" fontId="12" fillId="3" borderId="1" xfId="0" applyNumberFormat="1" applyFont="1" applyFill="1" applyBorder="1" applyAlignment="1" applyProtection="1">
      <alignment horizontal="center" vertical="center"/>
    </xf>
    <xf numFmtId="1" fontId="12" fillId="7" borderId="4" xfId="0" applyNumberFormat="1" applyFont="1" applyFill="1" applyBorder="1" applyAlignment="1" applyProtection="1">
      <alignment horizontal="center" vertical="center"/>
      <protection locked="0"/>
    </xf>
    <xf numFmtId="1" fontId="12" fillId="7" borderId="5" xfId="0" applyNumberFormat="1" applyFont="1" applyFill="1" applyBorder="1" applyAlignment="1" applyProtection="1">
      <alignment horizontal="center" vertical="center"/>
      <protection locked="0"/>
    </xf>
    <xf numFmtId="164" fontId="12" fillId="3" borderId="4" xfId="0" applyNumberFormat="1" applyFont="1" applyFill="1" applyBorder="1" applyAlignment="1" applyProtection="1">
      <alignment horizontal="center" vertical="center"/>
    </xf>
    <xf numFmtId="164" fontId="12" fillId="4" borderId="5" xfId="0" applyNumberFormat="1" applyFont="1" applyFill="1" applyBorder="1" applyAlignment="1" applyProtection="1">
      <alignment horizontal="center" vertical="center"/>
    </xf>
    <xf numFmtId="164" fontId="12" fillId="4" borderId="1" xfId="0" applyNumberFormat="1" applyFont="1" applyFill="1" applyBorder="1" applyAlignment="1" applyProtection="1">
      <alignment horizontal="center" vertical="center"/>
    </xf>
    <xf numFmtId="0" fontId="3" fillId="2" borderId="6" xfId="0" applyFont="1" applyFill="1" applyBorder="1" applyProtection="1"/>
    <xf numFmtId="0" fontId="3" fillId="2" borderId="34" xfId="0" applyFont="1" applyFill="1" applyBorder="1" applyProtection="1"/>
    <xf numFmtId="0" fontId="30" fillId="2" borderId="38" xfId="0" applyFont="1" applyFill="1" applyBorder="1" applyAlignment="1" applyProtection="1">
      <alignment horizontal="center" vertical="center"/>
    </xf>
    <xf numFmtId="0" fontId="30" fillId="2" borderId="40" xfId="0" applyFont="1" applyFill="1" applyBorder="1" applyAlignment="1" applyProtection="1">
      <alignment horizontal="center" vertical="center"/>
    </xf>
    <xf numFmtId="0" fontId="30" fillId="2" borderId="42" xfId="0" applyFont="1" applyFill="1" applyBorder="1" applyAlignment="1" applyProtection="1">
      <alignment horizontal="center" vertical="center"/>
    </xf>
    <xf numFmtId="0" fontId="30" fillId="2" borderId="40" xfId="0" quotePrefix="1" applyFont="1" applyFill="1" applyBorder="1" applyAlignment="1" applyProtection="1">
      <alignment horizontal="center" vertical="center"/>
    </xf>
    <xf numFmtId="0" fontId="30" fillId="2" borderId="42" xfId="0" quotePrefix="1" applyFont="1" applyFill="1" applyBorder="1" applyAlignment="1" applyProtection="1">
      <alignment horizontal="center" vertical="center"/>
    </xf>
    <xf numFmtId="0" fontId="34" fillId="2" borderId="0" xfId="0" applyFont="1" applyFill="1" applyBorder="1" applyAlignment="1" applyProtection="1">
      <alignment vertical="top"/>
    </xf>
    <xf numFmtId="9" fontId="6" fillId="3" borderId="41" xfId="0" applyNumberFormat="1" applyFont="1" applyFill="1" applyBorder="1" applyAlignment="1" applyProtection="1">
      <alignment horizontal="center" vertical="center"/>
    </xf>
    <xf numFmtId="9" fontId="6" fillId="3" borderId="43" xfId="0" applyNumberFormat="1"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1" fontId="12" fillId="7" borderId="32" xfId="0" applyNumberFormat="1" applyFont="1" applyFill="1" applyBorder="1" applyAlignment="1" applyProtection="1">
      <alignment horizontal="center" vertical="center"/>
      <protection locked="0"/>
    </xf>
    <xf numFmtId="164" fontId="12" fillId="4" borderId="32" xfId="0" applyNumberFormat="1" applyFont="1" applyFill="1" applyBorder="1" applyAlignment="1" applyProtection="1">
      <alignment horizontal="center" vertical="center"/>
    </xf>
    <xf numFmtId="0" fontId="6" fillId="7" borderId="0" xfId="0" applyFont="1" applyFill="1" applyAlignment="1">
      <alignment horizontal="left" vertical="top" wrapText="1"/>
    </xf>
    <xf numFmtId="0" fontId="3" fillId="7" borderId="0" xfId="0" applyFont="1" applyFill="1" applyAlignment="1">
      <alignment horizontal="left" vertical="center" wrapText="1"/>
    </xf>
    <xf numFmtId="0" fontId="17" fillId="8" borderId="36" xfId="0" applyFont="1" applyFill="1" applyBorder="1" applyAlignment="1" applyProtection="1">
      <alignment horizontal="center" vertical="center"/>
    </xf>
    <xf numFmtId="0" fontId="17" fillId="8" borderId="37" xfId="0" applyFont="1" applyFill="1" applyBorder="1" applyAlignment="1" applyProtection="1">
      <alignment horizontal="center" vertical="center"/>
    </xf>
    <xf numFmtId="0" fontId="29" fillId="2" borderId="46"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3" fillId="10" borderId="18" xfId="0" applyFont="1" applyFill="1" applyBorder="1" applyAlignment="1" applyProtection="1">
      <alignment horizontal="center" vertical="top"/>
    </xf>
    <xf numFmtId="0" fontId="26" fillId="2" borderId="47" xfId="0" applyFont="1" applyFill="1" applyBorder="1" applyAlignment="1" applyProtection="1">
      <alignment horizontal="right" vertical="center" wrapText="1"/>
    </xf>
    <xf numFmtId="0" fontId="26" fillId="2" borderId="33" xfId="0" applyFont="1" applyFill="1" applyBorder="1" applyAlignment="1" applyProtection="1">
      <alignment horizontal="right" vertical="center" wrapText="1"/>
    </xf>
    <xf numFmtId="0" fontId="26" fillId="2" borderId="35" xfId="0" applyFont="1" applyFill="1" applyBorder="1" applyAlignment="1" applyProtection="1">
      <alignment horizontal="right" vertical="center" wrapText="1"/>
    </xf>
    <xf numFmtId="0" fontId="3" fillId="7" borderId="17" xfId="0" applyFont="1" applyFill="1" applyBorder="1" applyAlignment="1" applyProtection="1">
      <alignment horizontal="center"/>
    </xf>
    <xf numFmtId="0" fontId="31" fillId="13" borderId="13" xfId="0" applyFont="1" applyFill="1" applyBorder="1" applyAlignment="1" applyProtection="1">
      <alignment horizontal="center" vertical="center"/>
    </xf>
    <xf numFmtId="0" fontId="31" fillId="13" borderId="17" xfId="0" applyFont="1" applyFill="1" applyBorder="1" applyAlignment="1" applyProtection="1">
      <alignment horizontal="center" vertical="center"/>
    </xf>
    <xf numFmtId="0" fontId="31" fillId="13" borderId="14" xfId="0" applyFont="1" applyFill="1" applyBorder="1" applyAlignment="1" applyProtection="1">
      <alignment horizontal="center" vertical="center"/>
    </xf>
    <xf numFmtId="0" fontId="31" fillId="13" borderId="15" xfId="0" applyFont="1" applyFill="1" applyBorder="1" applyAlignment="1" applyProtection="1">
      <alignment horizontal="center" vertical="center"/>
    </xf>
    <xf numFmtId="0" fontId="31" fillId="13" borderId="18" xfId="0" applyFont="1" applyFill="1" applyBorder="1" applyAlignment="1" applyProtection="1">
      <alignment horizontal="center" vertical="center"/>
    </xf>
    <xf numFmtId="0" fontId="31" fillId="13" borderId="16" xfId="0" applyFont="1" applyFill="1" applyBorder="1" applyAlignment="1" applyProtection="1">
      <alignment horizontal="center" vertical="center"/>
    </xf>
    <xf numFmtId="0" fontId="19" fillId="10" borderId="17" xfId="0" applyFont="1" applyFill="1" applyBorder="1" applyAlignment="1" applyProtection="1">
      <alignment horizontal="center"/>
    </xf>
    <xf numFmtId="164" fontId="24" fillId="8" borderId="0" xfId="0" applyNumberFormat="1" applyFont="1" applyFill="1" applyBorder="1" applyAlignment="1" applyProtection="1">
      <alignment horizontal="center" vertical="top"/>
    </xf>
    <xf numFmtId="0" fontId="24" fillId="8" borderId="0" xfId="0" applyFont="1" applyFill="1" applyBorder="1" applyAlignment="1" applyProtection="1">
      <alignment horizontal="center" vertical="top"/>
    </xf>
    <xf numFmtId="0" fontId="20" fillId="8" borderId="0" xfId="0" applyFont="1" applyFill="1" applyBorder="1" applyAlignment="1" applyProtection="1">
      <alignment horizontal="center" vertical="top"/>
    </xf>
    <xf numFmtId="164" fontId="32" fillId="12" borderId="13" xfId="0" applyNumberFormat="1" applyFont="1" applyFill="1" applyBorder="1" applyAlignment="1" applyProtection="1">
      <alignment horizontal="center" vertical="center"/>
    </xf>
    <xf numFmtId="164" fontId="32" fillId="12" borderId="14" xfId="0" applyNumberFormat="1" applyFont="1" applyFill="1" applyBorder="1" applyAlignment="1" applyProtection="1">
      <alignment horizontal="center" vertical="center"/>
    </xf>
    <xf numFmtId="164" fontId="32" fillId="12" borderId="15" xfId="0" applyNumberFormat="1" applyFont="1" applyFill="1" applyBorder="1" applyAlignment="1" applyProtection="1">
      <alignment horizontal="center" vertical="center"/>
    </xf>
    <xf numFmtId="164" fontId="32" fillId="12" borderId="16" xfId="0" applyNumberFormat="1" applyFont="1" applyFill="1" applyBorder="1" applyAlignment="1" applyProtection="1">
      <alignment horizontal="center" vertical="center"/>
    </xf>
    <xf numFmtId="164" fontId="32" fillId="12" borderId="17" xfId="0" applyNumberFormat="1" applyFont="1" applyFill="1" applyBorder="1" applyAlignment="1" applyProtection="1">
      <alignment horizontal="center" vertical="center"/>
    </xf>
    <xf numFmtId="164" fontId="32" fillId="12" borderId="18" xfId="0" applyNumberFormat="1" applyFont="1" applyFill="1" applyBorder="1" applyAlignment="1" applyProtection="1">
      <alignment horizontal="center" vertical="center"/>
    </xf>
    <xf numFmtId="0" fontId="16" fillId="10" borderId="24" xfId="0" applyFont="1" applyFill="1" applyBorder="1" applyAlignment="1" applyProtection="1">
      <alignment horizontal="center" vertical="center"/>
    </xf>
    <xf numFmtId="164" fontId="32" fillId="11" borderId="13" xfId="0" applyNumberFormat="1" applyFont="1" applyFill="1" applyBorder="1" applyAlignment="1" applyProtection="1">
      <alignment horizontal="center" vertical="center"/>
    </xf>
    <xf numFmtId="164" fontId="32" fillId="11" borderId="17" xfId="0" applyNumberFormat="1" applyFont="1" applyFill="1" applyBorder="1" applyAlignment="1" applyProtection="1">
      <alignment horizontal="center" vertical="center"/>
    </xf>
    <xf numFmtId="164" fontId="32" fillId="11" borderId="14" xfId="0" applyNumberFormat="1" applyFont="1" applyFill="1" applyBorder="1" applyAlignment="1" applyProtection="1">
      <alignment horizontal="center" vertical="center"/>
    </xf>
    <xf numFmtId="164" fontId="32" fillId="11" borderId="15" xfId="0" applyNumberFormat="1" applyFont="1" applyFill="1" applyBorder="1" applyAlignment="1" applyProtection="1">
      <alignment horizontal="center" vertical="center"/>
    </xf>
    <xf numFmtId="164" fontId="32" fillId="11" borderId="18" xfId="0" applyNumberFormat="1" applyFont="1" applyFill="1" applyBorder="1" applyAlignment="1" applyProtection="1">
      <alignment horizontal="center" vertical="center"/>
    </xf>
    <xf numFmtId="164" fontId="32" fillId="11" borderId="16" xfId="0" applyNumberFormat="1" applyFont="1" applyFill="1" applyBorder="1" applyAlignment="1" applyProtection="1">
      <alignment horizontal="center" vertical="center"/>
    </xf>
    <xf numFmtId="0" fontId="12" fillId="7" borderId="25" xfId="0" applyFont="1" applyFill="1" applyBorder="1" applyAlignment="1" applyProtection="1">
      <alignment horizontal="center" vertical="center"/>
      <protection locked="0"/>
    </xf>
    <xf numFmtId="0" fontId="12" fillId="7" borderId="21"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23" fillId="8" borderId="20" xfId="0" applyFont="1" applyFill="1" applyBorder="1" applyAlignment="1" applyProtection="1">
      <alignment horizontal="center" vertical="center"/>
    </xf>
    <xf numFmtId="0" fontId="12" fillId="7" borderId="27" xfId="0" applyFont="1" applyFill="1" applyBorder="1" applyAlignment="1" applyProtection="1">
      <alignment horizontal="center" vertical="center"/>
      <protection locked="0"/>
    </xf>
    <xf numFmtId="0" fontId="12" fillId="7" borderId="22" xfId="0" applyFont="1" applyFill="1" applyBorder="1" applyAlignment="1" applyProtection="1">
      <alignment horizontal="center" vertical="center"/>
      <protection locked="0"/>
    </xf>
    <xf numFmtId="0" fontId="12" fillId="7" borderId="28" xfId="0" applyFont="1" applyFill="1" applyBorder="1" applyAlignment="1" applyProtection="1">
      <alignment horizontal="center" vertical="center"/>
      <protection locked="0"/>
    </xf>
    <xf numFmtId="0" fontId="12" fillId="7" borderId="11" xfId="0" applyFont="1" applyFill="1" applyBorder="1" applyAlignment="1" applyProtection="1">
      <alignment horizontal="center" vertical="center"/>
      <protection locked="0"/>
    </xf>
    <xf numFmtId="0" fontId="12" fillId="7" borderId="23"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165" fontId="3" fillId="7" borderId="0" xfId="0" applyNumberFormat="1" applyFont="1" applyFill="1" applyBorder="1" applyAlignment="1" applyProtection="1">
      <alignment horizontal="center"/>
      <protection locked="0"/>
    </xf>
    <xf numFmtId="0" fontId="20" fillId="8" borderId="0" xfId="0" applyFont="1" applyFill="1" applyBorder="1" applyAlignment="1" applyProtection="1">
      <alignment horizontal="center"/>
    </xf>
    <xf numFmtId="0" fontId="21" fillId="2" borderId="21" xfId="0" applyFont="1" applyFill="1" applyBorder="1" applyAlignment="1" applyProtection="1">
      <alignment horizontal="center" vertical="center"/>
    </xf>
    <xf numFmtId="0" fontId="21" fillId="2" borderId="26" xfId="0" applyFont="1" applyFill="1" applyBorder="1" applyAlignment="1" applyProtection="1">
      <alignment horizontal="center" vertical="center"/>
    </xf>
    <xf numFmtId="0" fontId="17" fillId="11" borderId="40" xfId="0" applyFont="1" applyFill="1" applyBorder="1" applyAlignment="1" applyProtection="1">
      <alignment horizontal="center" vertical="center"/>
    </xf>
    <xf numFmtId="0" fontId="17" fillId="11" borderId="0" xfId="0" applyFont="1" applyFill="1" applyBorder="1" applyAlignment="1" applyProtection="1">
      <alignment horizontal="center" vertical="center"/>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34" xfId="0" applyFont="1" applyFill="1" applyBorder="1" applyAlignment="1" applyProtection="1">
      <alignment horizontal="center" vertical="center" wrapText="1"/>
    </xf>
    <xf numFmtId="0" fontId="3" fillId="9" borderId="29" xfId="0" applyFont="1" applyFill="1" applyBorder="1" applyAlignment="1" applyProtection="1">
      <alignment horizontal="center" vertical="center"/>
    </xf>
    <xf numFmtId="0" fontId="3" fillId="9" borderId="0" xfId="0" applyFont="1" applyFill="1" applyBorder="1" applyAlignment="1" applyProtection="1">
      <alignment horizontal="center" vertical="center"/>
    </xf>
    <xf numFmtId="0" fontId="3" fillId="9" borderId="7"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6" borderId="6" xfId="0" applyFont="1" applyFill="1" applyBorder="1" applyAlignment="1" applyProtection="1">
      <alignment horizontal="center" vertical="center"/>
    </xf>
    <xf numFmtId="0" fontId="3" fillId="6" borderId="0"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0" fontId="3" fillId="7" borderId="0" xfId="0" applyFont="1" applyFill="1" applyBorder="1" applyAlignment="1" applyProtection="1">
      <alignment horizontal="center"/>
      <protection locked="0"/>
    </xf>
    <xf numFmtId="0" fontId="29" fillId="2" borderId="46" xfId="0" applyFont="1" applyFill="1" applyBorder="1" applyAlignment="1" applyProtection="1">
      <alignment horizontal="center" vertical="top" wrapText="1"/>
    </xf>
    <xf numFmtId="0" fontId="28" fillId="2" borderId="0" xfId="0" applyFont="1" applyFill="1" applyBorder="1" applyAlignment="1" applyProtection="1">
      <alignment horizontal="center" vertical="top"/>
    </xf>
    <xf numFmtId="0" fontId="29" fillId="2" borderId="45" xfId="0" applyFont="1" applyFill="1" applyBorder="1" applyAlignment="1" applyProtection="1">
      <alignment horizontal="left" vertical="center" textRotation="90" wrapText="1"/>
    </xf>
    <xf numFmtId="0" fontId="29" fillId="2" borderId="34" xfId="0" applyFont="1" applyFill="1" applyBorder="1" applyAlignment="1" applyProtection="1">
      <alignment horizontal="left" vertical="center" textRotation="90" wrapText="1"/>
    </xf>
    <xf numFmtId="0" fontId="28" fillId="2" borderId="46" xfId="0" applyFont="1" applyFill="1" applyBorder="1" applyAlignment="1" applyProtection="1">
      <alignment horizontal="center" vertical="top"/>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cellXfs>
  <cellStyles count="16">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s>
  <dxfs count="3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009900"/>
      <color rgb="FFFCDEB6"/>
      <color rgb="FFB48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101600</xdr:rowOff>
    </xdr:from>
    <xdr:to>
      <xdr:col>3</xdr:col>
      <xdr:colOff>335843</xdr:colOff>
      <xdr:row>3</xdr:row>
      <xdr:rowOff>203199</xdr:rowOff>
    </xdr:to>
    <xdr:pic>
      <xdr:nvPicPr>
        <xdr:cNvPr id="5" name="Picture 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317" t="20238" r="8730" b="15476"/>
        <a:stretch/>
      </xdr:blipFill>
      <xdr:spPr>
        <a:xfrm>
          <a:off x="101600" y="101600"/>
          <a:ext cx="1415343" cy="749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90714</xdr:colOff>
      <xdr:row>0</xdr:row>
      <xdr:rowOff>51837</xdr:rowOff>
    </xdr:from>
    <xdr:to>
      <xdr:col>2</xdr:col>
      <xdr:colOff>163805</xdr:colOff>
      <xdr:row>1</xdr:row>
      <xdr:rowOff>375818</xdr:rowOff>
    </xdr:to>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089" t="36140" r="38704" b="37287"/>
        <a:stretch/>
      </xdr:blipFill>
      <xdr:spPr>
        <a:xfrm>
          <a:off x="90714" y="51837"/>
          <a:ext cx="758891" cy="4255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1"/>
  <sheetViews>
    <sheetView tabSelected="1" workbookViewId="0">
      <selection activeCell="D7" sqref="D7:L7"/>
    </sheetView>
  </sheetViews>
  <sheetFormatPr baseColWidth="10" defaultColWidth="8.83203125" defaultRowHeight="14" x14ac:dyDescent="0.15"/>
  <cols>
    <col min="1" max="1" width="4.5" style="1" customWidth="1"/>
    <col min="2" max="2" width="8.33203125" style="1" customWidth="1"/>
    <col min="3" max="3" width="2.6640625" style="1" customWidth="1"/>
    <col min="4" max="11" width="8.83203125" style="1"/>
    <col min="12" max="12" width="18.83203125" style="1" customWidth="1"/>
    <col min="13" max="14" width="5.5" style="1" customWidth="1"/>
    <col min="15" max="18" width="8.83203125" style="1"/>
    <col min="19" max="19" width="15.33203125" style="1" bestFit="1" customWidth="1"/>
    <col min="20" max="20" width="8.83203125" style="1"/>
    <col min="21" max="21" width="14.33203125" style="1" bestFit="1" customWidth="1"/>
    <col min="22" max="16384" width="8.83203125" style="1"/>
  </cols>
  <sheetData>
    <row r="2" spans="2:21" ht="20" x14ac:dyDescent="0.2">
      <c r="M2" s="8" t="s">
        <v>55</v>
      </c>
    </row>
    <row r="3" spans="2:21" ht="17" customHeight="1" x14ac:dyDescent="0.15">
      <c r="M3" s="2" t="s">
        <v>80</v>
      </c>
    </row>
    <row r="4" spans="2:21" ht="30" customHeight="1" x14ac:dyDescent="0.15">
      <c r="M4" s="2"/>
    </row>
    <row r="5" spans="2:21" ht="31.5" customHeight="1" x14ac:dyDescent="0.15">
      <c r="B5" s="81" t="s">
        <v>65</v>
      </c>
      <c r="C5" s="81"/>
      <c r="D5" s="81"/>
      <c r="E5" s="81"/>
      <c r="F5" s="81"/>
      <c r="G5" s="81"/>
      <c r="H5" s="81"/>
      <c r="I5" s="81"/>
      <c r="J5" s="81"/>
      <c r="K5" s="81"/>
      <c r="L5" s="81"/>
      <c r="M5" s="81"/>
      <c r="N5" s="9"/>
    </row>
    <row r="6" spans="2:21" ht="15" customHeight="1" x14ac:dyDescent="0.15"/>
    <row r="7" spans="2:21" ht="50" customHeight="1" x14ac:dyDescent="0.15">
      <c r="B7" s="3">
        <v>1</v>
      </c>
      <c r="D7" s="82" t="s">
        <v>82</v>
      </c>
      <c r="E7" s="82"/>
      <c r="F7" s="82"/>
      <c r="G7" s="82"/>
      <c r="H7" s="82"/>
      <c r="I7" s="82"/>
      <c r="J7" s="82"/>
      <c r="K7" s="82"/>
      <c r="L7" s="82"/>
      <c r="S7" s="4"/>
    </row>
    <row r="8" spans="2:21" x14ac:dyDescent="0.15">
      <c r="S8" s="5"/>
    </row>
    <row r="9" spans="2:21" ht="48" customHeight="1" x14ac:dyDescent="0.15">
      <c r="B9" s="3">
        <v>2</v>
      </c>
      <c r="D9" s="82" t="s">
        <v>77</v>
      </c>
      <c r="E9" s="82"/>
      <c r="F9" s="82"/>
      <c r="G9" s="82"/>
      <c r="H9" s="82"/>
      <c r="I9" s="82"/>
      <c r="J9" s="82"/>
      <c r="K9" s="82"/>
      <c r="L9" s="82"/>
      <c r="S9" s="5"/>
    </row>
    <row r="10" spans="2:21" x14ac:dyDescent="0.15">
      <c r="S10" s="4"/>
      <c r="U10" s="5"/>
    </row>
    <row r="11" spans="2:21" ht="53.25" customHeight="1" x14ac:dyDescent="0.15">
      <c r="B11" s="3">
        <v>3</v>
      </c>
      <c r="D11" s="82" t="s">
        <v>56</v>
      </c>
      <c r="E11" s="82"/>
      <c r="F11" s="82"/>
      <c r="G11" s="82"/>
      <c r="H11" s="82"/>
      <c r="I11" s="82"/>
      <c r="J11" s="82"/>
      <c r="K11" s="82"/>
      <c r="L11" s="82"/>
    </row>
    <row r="12" spans="2:21" x14ac:dyDescent="0.15">
      <c r="S12" s="4"/>
      <c r="U12" s="5"/>
    </row>
    <row r="13" spans="2:21" ht="30" x14ac:dyDescent="0.15">
      <c r="B13" s="3">
        <v>4</v>
      </c>
      <c r="D13" s="82" t="s">
        <v>81</v>
      </c>
      <c r="E13" s="82"/>
      <c r="F13" s="82"/>
      <c r="G13" s="82"/>
      <c r="H13" s="82"/>
      <c r="I13" s="82"/>
      <c r="J13" s="82"/>
      <c r="K13" s="82"/>
      <c r="L13" s="82"/>
    </row>
    <row r="15" spans="2:21" x14ac:dyDescent="0.15">
      <c r="B15" s="81" t="s">
        <v>57</v>
      </c>
      <c r="C15" s="81"/>
      <c r="D15" s="81"/>
      <c r="E15" s="81"/>
      <c r="F15" s="81"/>
      <c r="G15" s="81"/>
      <c r="H15" s="81"/>
      <c r="I15" s="81"/>
      <c r="J15" s="81"/>
      <c r="K15" s="81"/>
      <c r="L15" s="81"/>
      <c r="M15" s="81"/>
      <c r="N15" s="81"/>
    </row>
    <row r="17" spans="2:12" ht="52.5" customHeight="1" x14ac:dyDescent="0.15">
      <c r="B17" s="6" t="s">
        <v>66</v>
      </c>
      <c r="D17" s="82" t="s">
        <v>78</v>
      </c>
      <c r="E17" s="82"/>
      <c r="F17" s="82"/>
      <c r="G17" s="82"/>
      <c r="H17" s="82"/>
      <c r="I17" s="82"/>
      <c r="J17" s="82"/>
      <c r="K17" s="82"/>
      <c r="L17" s="82"/>
    </row>
    <row r="19" spans="2:12" ht="50.25" customHeight="1" x14ac:dyDescent="0.15">
      <c r="B19" s="6" t="s">
        <v>67</v>
      </c>
      <c r="D19" s="82" t="s">
        <v>79</v>
      </c>
      <c r="E19" s="82"/>
      <c r="F19" s="82"/>
      <c r="G19" s="82"/>
      <c r="H19" s="82"/>
      <c r="I19" s="82"/>
      <c r="J19" s="82"/>
      <c r="K19" s="82"/>
      <c r="L19" s="82"/>
    </row>
    <row r="21" spans="2:12" x14ac:dyDescent="0.15">
      <c r="B21" s="7" t="s">
        <v>68</v>
      </c>
    </row>
  </sheetData>
  <mergeCells count="8">
    <mergeCell ref="B5:M5"/>
    <mergeCell ref="D11:L11"/>
    <mergeCell ref="D17:L17"/>
    <mergeCell ref="D19:L19"/>
    <mergeCell ref="D7:L7"/>
    <mergeCell ref="D9:L9"/>
    <mergeCell ref="D13:L13"/>
    <mergeCell ref="B15:N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7"/>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102</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52</v>
      </c>
      <c r="K7" s="127"/>
      <c r="L7" s="127"/>
      <c r="M7" s="127"/>
      <c r="N7" s="127"/>
      <c r="O7" s="128"/>
      <c r="P7" s="22"/>
      <c r="Q7" s="21"/>
      <c r="R7" s="127" t="s">
        <v>53</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N8/$Y$4/$Y$8</f>
        <v>0</v>
      </c>
      <c r="P8" s="22"/>
      <c r="Q8" s="21"/>
      <c r="R8" s="25" t="s">
        <v>4</v>
      </c>
      <c r="S8" s="115" t="s">
        <v>43</v>
      </c>
      <c r="T8" s="117"/>
      <c r="U8" s="61">
        <v>250</v>
      </c>
      <c r="V8" s="62">
        <f t="shared" ref="V8:V27" si="0">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27" si="1">F9/$Y$4/$Y$8</f>
        <v>0</v>
      </c>
      <c r="H9" s="20"/>
      <c r="I9" s="21"/>
      <c r="J9" s="25" t="s">
        <v>4</v>
      </c>
      <c r="K9" s="115"/>
      <c r="L9" s="116"/>
      <c r="M9" s="117"/>
      <c r="N9" s="61"/>
      <c r="O9" s="62">
        <f t="shared" ref="O9:O27" si="2">N9/$Y$4/$Y$8</f>
        <v>0</v>
      </c>
      <c r="P9" s="22"/>
      <c r="Q9" s="21"/>
      <c r="R9" s="25" t="s">
        <v>4</v>
      </c>
      <c r="S9" s="115" t="s">
        <v>44</v>
      </c>
      <c r="T9" s="117"/>
      <c r="U9" s="61">
        <v>250</v>
      </c>
      <c r="V9" s="62">
        <f t="shared" si="0"/>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x14ac:dyDescent="0.15">
      <c r="A10" s="19"/>
      <c r="B10" s="25" t="s">
        <v>4</v>
      </c>
      <c r="C10" s="115"/>
      <c r="D10" s="116"/>
      <c r="E10" s="117"/>
      <c r="F10" s="61"/>
      <c r="G10" s="62">
        <f t="shared" si="1"/>
        <v>0</v>
      </c>
      <c r="H10" s="20"/>
      <c r="I10" s="21"/>
      <c r="J10" s="25" t="s">
        <v>4</v>
      </c>
      <c r="K10" s="115"/>
      <c r="L10" s="116"/>
      <c r="M10" s="117"/>
      <c r="N10" s="61"/>
      <c r="O10" s="62">
        <f t="shared" si="2"/>
        <v>0</v>
      </c>
      <c r="P10" s="22"/>
      <c r="Q10" s="21"/>
      <c r="R10" s="25" t="s">
        <v>4</v>
      </c>
      <c r="S10" s="115" t="s">
        <v>45</v>
      </c>
      <c r="T10" s="117"/>
      <c r="U10" s="61">
        <v>250</v>
      </c>
      <c r="V10" s="62">
        <f>U10/$Y$4/$Y$8</f>
        <v>1.2327416173570021</v>
      </c>
      <c r="W10" s="22"/>
      <c r="X10" s="15"/>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1"/>
        <v>1.7258382642998029</v>
      </c>
      <c r="H11" s="20"/>
      <c r="I11" s="21"/>
      <c r="J11" s="25" t="s">
        <v>4</v>
      </c>
      <c r="K11" s="115"/>
      <c r="L11" s="116"/>
      <c r="M11" s="117"/>
      <c r="N11" s="61"/>
      <c r="O11" s="62">
        <f t="shared" si="2"/>
        <v>0</v>
      </c>
      <c r="P11" s="22"/>
      <c r="Q11" s="21"/>
      <c r="R11" s="25" t="s">
        <v>4</v>
      </c>
      <c r="S11" s="115" t="s">
        <v>46</v>
      </c>
      <c r="T11" s="117"/>
      <c r="U11" s="61">
        <v>250</v>
      </c>
      <c r="V11" s="62">
        <f t="shared" si="0"/>
        <v>1.2327416173570021</v>
      </c>
      <c r="W11" s="22"/>
      <c r="X11" s="15"/>
      <c r="Y11" s="15"/>
      <c r="Z11" s="15"/>
      <c r="AA11" s="69"/>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thickBot="1" x14ac:dyDescent="0.2">
      <c r="A12" s="19"/>
      <c r="B12" s="25" t="s">
        <v>4</v>
      </c>
      <c r="C12" s="115" t="s">
        <v>49</v>
      </c>
      <c r="D12" s="116"/>
      <c r="E12" s="117"/>
      <c r="F12" s="61">
        <v>350</v>
      </c>
      <c r="G12" s="62">
        <f>F12/$Y$4/$Y$8</f>
        <v>1.7258382642998029</v>
      </c>
      <c r="H12" s="20"/>
      <c r="I12" s="21"/>
      <c r="J12" s="25" t="s">
        <v>4</v>
      </c>
      <c r="K12" s="115"/>
      <c r="L12" s="116"/>
      <c r="M12" s="117"/>
      <c r="N12" s="61"/>
      <c r="O12" s="62">
        <f t="shared" si="2"/>
        <v>0</v>
      </c>
      <c r="P12" s="22"/>
      <c r="Q12" s="21"/>
      <c r="R12" s="25" t="s">
        <v>4</v>
      </c>
      <c r="S12" s="115" t="s">
        <v>47</v>
      </c>
      <c r="T12" s="117"/>
      <c r="U12" s="61">
        <v>250</v>
      </c>
      <c r="V12" s="62">
        <f t="shared" si="0"/>
        <v>1.2327416173570021</v>
      </c>
      <c r="W12" s="22"/>
      <c r="X12" s="15"/>
      <c r="Y12" s="15"/>
      <c r="Z12" s="15"/>
      <c r="AA12" s="69"/>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1"/>
        <v>0</v>
      </c>
      <c r="H13" s="20"/>
      <c r="I13" s="21"/>
      <c r="J13" s="25" t="s">
        <v>4</v>
      </c>
      <c r="K13" s="115"/>
      <c r="L13" s="116"/>
      <c r="M13" s="117"/>
      <c r="N13" s="61"/>
      <c r="O13" s="62">
        <f t="shared" si="2"/>
        <v>0</v>
      </c>
      <c r="P13" s="22"/>
      <c r="Q13" s="21"/>
      <c r="R13" s="25" t="s">
        <v>4</v>
      </c>
      <c r="S13" s="115"/>
      <c r="T13" s="117"/>
      <c r="U13" s="61"/>
      <c r="V13" s="62">
        <f t="shared" si="0"/>
        <v>0</v>
      </c>
      <c r="W13" s="22"/>
      <c r="X13" s="15"/>
      <c r="Y13" s="83" t="s">
        <v>14</v>
      </c>
      <c r="Z13" s="84"/>
      <c r="AA13" s="29"/>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x14ac:dyDescent="0.15">
      <c r="A14" s="19"/>
      <c r="B14" s="25" t="s">
        <v>4</v>
      </c>
      <c r="C14" s="115"/>
      <c r="D14" s="116"/>
      <c r="E14" s="117"/>
      <c r="F14" s="61"/>
      <c r="G14" s="62">
        <f t="shared" si="1"/>
        <v>0</v>
      </c>
      <c r="H14" s="20"/>
      <c r="I14" s="21"/>
      <c r="J14" s="25" t="s">
        <v>4</v>
      </c>
      <c r="K14" s="115"/>
      <c r="L14" s="116"/>
      <c r="M14" s="117"/>
      <c r="N14" s="61"/>
      <c r="O14" s="62">
        <f t="shared" si="2"/>
        <v>0</v>
      </c>
      <c r="P14" s="22"/>
      <c r="Q14" s="21"/>
      <c r="R14" s="25" t="s">
        <v>4</v>
      </c>
      <c r="S14" s="115"/>
      <c r="T14" s="117"/>
      <c r="U14" s="61"/>
      <c r="V14" s="62">
        <f t="shared" si="0"/>
        <v>0</v>
      </c>
      <c r="W14" s="22"/>
      <c r="X14" s="15"/>
      <c r="Y14" s="73" t="s">
        <v>0</v>
      </c>
      <c r="Z14" s="55">
        <f>SUM(G8:G27)</f>
        <v>10.601577909270217</v>
      </c>
      <c r="AA14" s="29"/>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x14ac:dyDescent="0.15">
      <c r="A15" s="19"/>
      <c r="B15" s="25" t="s">
        <v>4</v>
      </c>
      <c r="C15" s="115"/>
      <c r="D15" s="116"/>
      <c r="E15" s="117"/>
      <c r="F15" s="61"/>
      <c r="G15" s="62">
        <f t="shared" si="1"/>
        <v>0</v>
      </c>
      <c r="H15" s="20"/>
      <c r="I15" s="21"/>
      <c r="J15" s="25" t="s">
        <v>4</v>
      </c>
      <c r="K15" s="115"/>
      <c r="L15" s="116"/>
      <c r="M15" s="117"/>
      <c r="N15" s="61"/>
      <c r="O15" s="62">
        <f t="shared" si="2"/>
        <v>0</v>
      </c>
      <c r="P15" s="22"/>
      <c r="Q15" s="21"/>
      <c r="R15" s="25" t="s">
        <v>4</v>
      </c>
      <c r="S15" s="115"/>
      <c r="T15" s="117"/>
      <c r="U15" s="61"/>
      <c r="V15" s="62">
        <f t="shared" si="0"/>
        <v>0</v>
      </c>
      <c r="W15" s="22"/>
      <c r="X15" s="15"/>
      <c r="Y15" s="73" t="s">
        <v>19</v>
      </c>
      <c r="Z15" s="56">
        <f>SUM(O8:O27)</f>
        <v>7.1499013806706113</v>
      </c>
      <c r="AA15" s="29"/>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thickBot="1" x14ac:dyDescent="0.2">
      <c r="A16" s="19"/>
      <c r="B16" s="25" t="s">
        <v>4</v>
      </c>
      <c r="C16" s="115"/>
      <c r="D16" s="116"/>
      <c r="E16" s="117"/>
      <c r="F16" s="61"/>
      <c r="G16" s="62">
        <f t="shared" si="1"/>
        <v>0</v>
      </c>
      <c r="H16" s="20"/>
      <c r="I16" s="21"/>
      <c r="J16" s="25" t="s">
        <v>4</v>
      </c>
      <c r="K16" s="115"/>
      <c r="L16" s="116"/>
      <c r="M16" s="117"/>
      <c r="N16" s="61"/>
      <c r="O16" s="62">
        <f t="shared" si="2"/>
        <v>0</v>
      </c>
      <c r="P16" s="22"/>
      <c r="Q16" s="21"/>
      <c r="R16" s="25" t="s">
        <v>4</v>
      </c>
      <c r="S16" s="115"/>
      <c r="T16" s="117"/>
      <c r="U16" s="61"/>
      <c r="V16" s="62">
        <f t="shared" si="0"/>
        <v>0</v>
      </c>
      <c r="W16" s="22"/>
      <c r="X16" s="53"/>
      <c r="Y16" s="74" t="s">
        <v>20</v>
      </c>
      <c r="Z16" s="57">
        <f>SUM(V8:V27)</f>
        <v>6.16370808678501</v>
      </c>
      <c r="AA16" s="54"/>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x14ac:dyDescent="0.15">
      <c r="A17" s="19"/>
      <c r="B17" s="25" t="s">
        <v>4</v>
      </c>
      <c r="C17" s="115"/>
      <c r="D17" s="116"/>
      <c r="E17" s="117"/>
      <c r="F17" s="61"/>
      <c r="G17" s="62">
        <f t="shared" si="1"/>
        <v>0</v>
      </c>
      <c r="H17" s="20"/>
      <c r="I17" s="21"/>
      <c r="J17" s="25" t="s">
        <v>4</v>
      </c>
      <c r="K17" s="115"/>
      <c r="L17" s="116"/>
      <c r="M17" s="117"/>
      <c r="N17" s="61"/>
      <c r="O17" s="62">
        <f t="shared" si="2"/>
        <v>0</v>
      </c>
      <c r="P17" s="22"/>
      <c r="Q17" s="21"/>
      <c r="R17" s="25" t="s">
        <v>4</v>
      </c>
      <c r="S17" s="115"/>
      <c r="T17" s="117"/>
      <c r="U17" s="61"/>
      <c r="V17" s="62">
        <f t="shared" si="0"/>
        <v>0</v>
      </c>
      <c r="W17" s="22"/>
      <c r="X17" s="53"/>
      <c r="Y17" s="15"/>
      <c r="Z17" s="15"/>
      <c r="AA17" s="54"/>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thickBot="1" x14ac:dyDescent="0.2">
      <c r="A18" s="19"/>
      <c r="B18" s="25" t="s">
        <v>4</v>
      </c>
      <c r="C18" s="115"/>
      <c r="D18" s="116"/>
      <c r="E18" s="117"/>
      <c r="F18" s="61"/>
      <c r="G18" s="62">
        <f t="shared" si="1"/>
        <v>0</v>
      </c>
      <c r="H18" s="20"/>
      <c r="I18" s="21"/>
      <c r="J18" s="25" t="s">
        <v>4</v>
      </c>
      <c r="K18" s="115"/>
      <c r="L18" s="116"/>
      <c r="M18" s="117"/>
      <c r="N18" s="61"/>
      <c r="O18" s="62">
        <f t="shared" si="2"/>
        <v>0</v>
      </c>
      <c r="P18" s="22"/>
      <c r="Q18" s="21"/>
      <c r="R18" s="25" t="s">
        <v>4</v>
      </c>
      <c r="S18" s="115"/>
      <c r="T18" s="117"/>
      <c r="U18" s="61"/>
      <c r="V18" s="62">
        <f t="shared" si="0"/>
        <v>0</v>
      </c>
      <c r="W18" s="22"/>
      <c r="X18" s="15"/>
      <c r="Y18" s="15"/>
      <c r="Z18" s="15"/>
      <c r="AA18" s="28"/>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x14ac:dyDescent="0.15">
      <c r="A19" s="19"/>
      <c r="B19" s="25" t="s">
        <v>4</v>
      </c>
      <c r="C19" s="115"/>
      <c r="D19" s="116"/>
      <c r="E19" s="117"/>
      <c r="F19" s="61"/>
      <c r="G19" s="62">
        <f t="shared" si="1"/>
        <v>0</v>
      </c>
      <c r="H19" s="20"/>
      <c r="I19" s="21"/>
      <c r="J19" s="25" t="s">
        <v>4</v>
      </c>
      <c r="K19" s="115"/>
      <c r="L19" s="116"/>
      <c r="M19" s="117"/>
      <c r="N19" s="61"/>
      <c r="O19" s="62">
        <f t="shared" si="2"/>
        <v>0</v>
      </c>
      <c r="P19" s="22"/>
      <c r="Q19" s="21"/>
      <c r="R19" s="25" t="s">
        <v>4</v>
      </c>
      <c r="S19" s="115"/>
      <c r="T19" s="117"/>
      <c r="U19" s="61"/>
      <c r="V19" s="62">
        <f t="shared" si="0"/>
        <v>0</v>
      </c>
      <c r="W19" s="22"/>
      <c r="X19" s="15"/>
      <c r="Y19" s="83" t="s">
        <v>15</v>
      </c>
      <c r="Z19" s="84"/>
      <c r="AA19" s="28"/>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F20/$Y$4/$Y$8</f>
        <v>0</v>
      </c>
      <c r="H20" s="20"/>
      <c r="I20" s="21"/>
      <c r="J20" s="25" t="s">
        <v>4</v>
      </c>
      <c r="K20" s="115"/>
      <c r="L20" s="116"/>
      <c r="M20" s="117"/>
      <c r="N20" s="61"/>
      <c r="O20" s="62">
        <f t="shared" si="2"/>
        <v>0</v>
      </c>
      <c r="P20" s="22"/>
      <c r="Q20" s="21"/>
      <c r="R20" s="25" t="s">
        <v>4</v>
      </c>
      <c r="S20" s="115"/>
      <c r="T20" s="117"/>
      <c r="U20" s="61"/>
      <c r="V20" s="62">
        <f t="shared" si="0"/>
        <v>0</v>
      </c>
      <c r="W20" s="22"/>
      <c r="X20" s="15"/>
      <c r="Y20" s="70" t="s">
        <v>16</v>
      </c>
      <c r="Z20" s="58">
        <f>IF(AVERAGE($B$32,$E$32,$I$32)&gt;0,B$32/AVERAGE($B$32,$E$32,$I$32),"")</f>
        <v>1.0567088729652336</v>
      </c>
      <c r="AA20" s="28"/>
      <c r="AB20" s="12" t="s">
        <v>7</v>
      </c>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x14ac:dyDescent="0.15">
      <c r="A21" s="19"/>
      <c r="B21" s="25" t="s">
        <v>4</v>
      </c>
      <c r="C21" s="115"/>
      <c r="D21" s="116"/>
      <c r="E21" s="117"/>
      <c r="F21" s="61"/>
      <c r="G21" s="62">
        <f t="shared" si="1"/>
        <v>0</v>
      </c>
      <c r="H21" s="20"/>
      <c r="I21" s="21"/>
      <c r="J21" s="25" t="s">
        <v>4</v>
      </c>
      <c r="K21" s="115"/>
      <c r="L21" s="116"/>
      <c r="M21" s="117"/>
      <c r="N21" s="61"/>
      <c r="O21" s="62">
        <f t="shared" si="2"/>
        <v>0</v>
      </c>
      <c r="P21" s="22"/>
      <c r="Q21" s="21"/>
      <c r="R21" s="25" t="s">
        <v>4</v>
      </c>
      <c r="S21" s="115"/>
      <c r="T21" s="117"/>
      <c r="U21" s="61"/>
      <c r="V21" s="62">
        <f t="shared" si="0"/>
        <v>0</v>
      </c>
      <c r="W21" s="22"/>
      <c r="X21" s="15"/>
      <c r="Y21" s="71" t="s">
        <v>17</v>
      </c>
      <c r="Z21" s="59">
        <f>IF(AVERAGE($B$32,$E$32,$I$32)&gt;0,E32/AVERAGE($B$32,$E$32,$I$32),"")</f>
        <v>1.112994513456764</v>
      </c>
      <c r="AA21" s="28"/>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thickBot="1" x14ac:dyDescent="0.2">
      <c r="A22" s="19"/>
      <c r="B22" s="25" t="s">
        <v>4</v>
      </c>
      <c r="C22" s="115"/>
      <c r="D22" s="116"/>
      <c r="E22" s="117"/>
      <c r="F22" s="61"/>
      <c r="G22" s="62">
        <f t="shared" si="1"/>
        <v>0</v>
      </c>
      <c r="H22" s="20"/>
      <c r="I22" s="21"/>
      <c r="J22" s="25" t="s">
        <v>4</v>
      </c>
      <c r="K22" s="115"/>
      <c r="L22" s="116"/>
      <c r="M22" s="117"/>
      <c r="N22" s="61"/>
      <c r="O22" s="62">
        <f t="shared" si="2"/>
        <v>0</v>
      </c>
      <c r="P22" s="22"/>
      <c r="Q22" s="21"/>
      <c r="R22" s="25" t="s">
        <v>4</v>
      </c>
      <c r="S22" s="115"/>
      <c r="T22" s="117"/>
      <c r="U22" s="61"/>
      <c r="V22" s="62">
        <f t="shared" si="0"/>
        <v>0</v>
      </c>
      <c r="W22" s="22"/>
      <c r="X22" s="15"/>
      <c r="Y22" s="72" t="s">
        <v>18</v>
      </c>
      <c r="Z22" s="60">
        <f>IF(AVERAGE($B$32,$E$32,$I$32)&gt;0,I32/AVERAGE($B$32,$E$32,$I$32),"")</f>
        <v>0.830296613578002</v>
      </c>
      <c r="AA22" s="28"/>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30" t="s">
        <v>4</v>
      </c>
      <c r="C23" s="119"/>
      <c r="D23" s="120"/>
      <c r="E23" s="121"/>
      <c r="F23" s="63"/>
      <c r="G23" s="65">
        <f t="shared" si="1"/>
        <v>0</v>
      </c>
      <c r="H23" s="20"/>
      <c r="I23" s="21"/>
      <c r="J23" s="30" t="s">
        <v>4</v>
      </c>
      <c r="K23" s="119"/>
      <c r="L23" s="120"/>
      <c r="M23" s="121"/>
      <c r="N23" s="63"/>
      <c r="O23" s="65">
        <f t="shared" si="2"/>
        <v>0</v>
      </c>
      <c r="P23" s="22"/>
      <c r="Q23" s="21"/>
      <c r="R23" s="30" t="s">
        <v>4</v>
      </c>
      <c r="S23" s="119"/>
      <c r="T23" s="121"/>
      <c r="U23" s="63"/>
      <c r="V23" s="65">
        <f t="shared" si="0"/>
        <v>0</v>
      </c>
      <c r="W23" s="22"/>
      <c r="X23" s="15"/>
      <c r="Y23" s="85" t="s">
        <v>21</v>
      </c>
      <c r="Z23" s="85"/>
      <c r="AA23" s="28"/>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Top="1" x14ac:dyDescent="0.15">
      <c r="A24" s="19"/>
      <c r="B24" s="78" t="s">
        <v>5</v>
      </c>
      <c r="C24" s="122"/>
      <c r="D24" s="123"/>
      <c r="E24" s="124"/>
      <c r="F24" s="79"/>
      <c r="G24" s="80">
        <f t="shared" si="1"/>
        <v>0</v>
      </c>
      <c r="H24" s="20"/>
      <c r="I24" s="21"/>
      <c r="J24" s="78" t="s">
        <v>5</v>
      </c>
      <c r="K24" s="122"/>
      <c r="L24" s="123"/>
      <c r="M24" s="124"/>
      <c r="N24" s="79"/>
      <c r="O24" s="80">
        <f t="shared" si="2"/>
        <v>0</v>
      </c>
      <c r="P24" s="22"/>
      <c r="Q24" s="21"/>
      <c r="R24" s="78" t="s">
        <v>5</v>
      </c>
      <c r="S24" s="122"/>
      <c r="T24" s="124"/>
      <c r="U24" s="79"/>
      <c r="V24" s="80">
        <f t="shared" si="0"/>
        <v>0</v>
      </c>
      <c r="W24" s="22"/>
      <c r="X24" s="15"/>
      <c r="Y24" s="86"/>
      <c r="Z24" s="86"/>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thickBot="1" x14ac:dyDescent="0.2">
      <c r="A25" s="19"/>
      <c r="B25" s="32" t="s">
        <v>5</v>
      </c>
      <c r="C25" s="115"/>
      <c r="D25" s="116"/>
      <c r="E25" s="117"/>
      <c r="F25" s="61"/>
      <c r="G25" s="67">
        <f t="shared" si="1"/>
        <v>0</v>
      </c>
      <c r="H25" s="20"/>
      <c r="I25" s="21"/>
      <c r="J25" s="32" t="s">
        <v>5</v>
      </c>
      <c r="K25" s="115"/>
      <c r="L25" s="116"/>
      <c r="M25" s="117"/>
      <c r="N25" s="61"/>
      <c r="O25" s="67">
        <f t="shared" si="2"/>
        <v>0</v>
      </c>
      <c r="P25" s="22"/>
      <c r="Q25" s="21"/>
      <c r="R25" s="32" t="s">
        <v>5</v>
      </c>
      <c r="S25" s="115"/>
      <c r="T25" s="117"/>
      <c r="U25" s="61"/>
      <c r="V25" s="67">
        <f t="shared" si="0"/>
        <v>0</v>
      </c>
      <c r="W25" s="22"/>
      <c r="X25" s="15"/>
      <c r="Y25" s="15"/>
      <c r="Z25" s="15"/>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3.5" customHeight="1" x14ac:dyDescent="0.15">
      <c r="A26" s="19"/>
      <c r="B26" s="32" t="s">
        <v>5</v>
      </c>
      <c r="C26" s="115"/>
      <c r="D26" s="116"/>
      <c r="E26" s="117"/>
      <c r="F26" s="61"/>
      <c r="G26" s="67">
        <f t="shared" si="1"/>
        <v>0</v>
      </c>
      <c r="H26" s="20"/>
      <c r="I26" s="21"/>
      <c r="J26" s="32" t="s">
        <v>5</v>
      </c>
      <c r="K26" s="115"/>
      <c r="L26" s="116"/>
      <c r="M26" s="117"/>
      <c r="N26" s="61"/>
      <c r="O26" s="67">
        <f t="shared" si="2"/>
        <v>0</v>
      </c>
      <c r="P26" s="22"/>
      <c r="Q26" s="21"/>
      <c r="R26" s="32" t="s">
        <v>5</v>
      </c>
      <c r="S26" s="115"/>
      <c r="T26" s="117"/>
      <c r="U26" s="61"/>
      <c r="V26" s="67">
        <f t="shared" si="0"/>
        <v>0</v>
      </c>
      <c r="W26" s="22"/>
      <c r="X26" s="15"/>
      <c r="Y26" s="83" t="s">
        <v>23</v>
      </c>
      <c r="Z26" s="84"/>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x14ac:dyDescent="0.15">
      <c r="A27" s="19"/>
      <c r="B27" s="32" t="s">
        <v>5</v>
      </c>
      <c r="C27" s="115" t="s">
        <v>86</v>
      </c>
      <c r="D27" s="116"/>
      <c r="E27" s="117"/>
      <c r="F27" s="61">
        <v>1450</v>
      </c>
      <c r="G27" s="67">
        <f t="shared" si="1"/>
        <v>7.1499013806706113</v>
      </c>
      <c r="H27" s="20"/>
      <c r="I27" s="21"/>
      <c r="J27" s="32" t="s">
        <v>5</v>
      </c>
      <c r="K27" s="115" t="s">
        <v>87</v>
      </c>
      <c r="L27" s="116"/>
      <c r="M27" s="117"/>
      <c r="N27" s="61">
        <v>1450</v>
      </c>
      <c r="O27" s="67">
        <f t="shared" si="2"/>
        <v>7.1499013806706113</v>
      </c>
      <c r="P27" s="22"/>
      <c r="Q27" s="21"/>
      <c r="R27" s="32" t="s">
        <v>5</v>
      </c>
      <c r="S27" s="115"/>
      <c r="T27" s="117"/>
      <c r="U27" s="61"/>
      <c r="V27" s="67">
        <f t="shared" si="0"/>
        <v>0</v>
      </c>
      <c r="W27" s="22"/>
      <c r="X27" s="15"/>
      <c r="Y27" s="70" t="s">
        <v>16</v>
      </c>
      <c r="Z27" s="76">
        <f>(16-B32)/16</f>
        <v>8.2042400077003697E-2</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ht="13.5" customHeight="1" x14ac:dyDescent="0.15">
      <c r="A28" s="19"/>
      <c r="B28" s="118" t="s">
        <v>6</v>
      </c>
      <c r="C28" s="118"/>
      <c r="D28" s="118"/>
      <c r="E28" s="118"/>
      <c r="F28" s="118"/>
      <c r="G28" s="118"/>
      <c r="H28" s="22"/>
      <c r="I28" s="21"/>
      <c r="J28" s="118" t="s">
        <v>6</v>
      </c>
      <c r="K28" s="118"/>
      <c r="L28" s="118"/>
      <c r="M28" s="118"/>
      <c r="N28" s="118"/>
      <c r="O28" s="118"/>
      <c r="P28" s="22"/>
      <c r="Q28" s="21"/>
      <c r="R28" s="118" t="s">
        <v>6</v>
      </c>
      <c r="S28" s="118"/>
      <c r="T28" s="118"/>
      <c r="U28" s="118"/>
      <c r="V28" s="118"/>
      <c r="W28" s="22"/>
      <c r="X28" s="15"/>
      <c r="Y28" s="71" t="s">
        <v>17</v>
      </c>
      <c r="Z28" s="76">
        <f>(16-E32)/16</f>
        <v>3.3147351707864203E-2</v>
      </c>
      <c r="AA28" s="28"/>
    </row>
    <row r="29" spans="1:121" ht="14.25" customHeight="1" thickBot="1" x14ac:dyDescent="0.2">
      <c r="A29" s="19"/>
      <c r="B29" s="20"/>
      <c r="C29" s="99" t="str">
        <f>IF(OR((MAX(G8:G23)&gt;12),(MAX(G24:G27)&gt;16)),"OVERLOAD","OK")</f>
        <v>OK</v>
      </c>
      <c r="D29" s="100"/>
      <c r="E29" s="100"/>
      <c r="F29" s="100"/>
      <c r="G29" s="34"/>
      <c r="H29" s="35"/>
      <c r="I29" s="21"/>
      <c r="J29" s="20"/>
      <c r="K29" s="99" t="str">
        <f>IF(OR((MAX(O8:O23)&gt;12),(MAX(O24:O27)&gt;16)),"OVERLOAD","OK")</f>
        <v>OK</v>
      </c>
      <c r="L29" s="100"/>
      <c r="M29" s="100"/>
      <c r="N29" s="100"/>
      <c r="O29" s="20"/>
      <c r="P29" s="22"/>
      <c r="Q29" s="21"/>
      <c r="R29" s="20"/>
      <c r="S29" s="101" t="str">
        <f>IF(OR((MAX(V8:V23)&gt;12),(MAX(V24:V27)&gt;16)),"OVERLOAD","OK")</f>
        <v>OK</v>
      </c>
      <c r="T29" s="101"/>
      <c r="U29" s="101"/>
      <c r="V29" s="20"/>
      <c r="W29" s="22"/>
      <c r="X29" s="15"/>
      <c r="Y29" s="72" t="s">
        <v>18</v>
      </c>
      <c r="Z29" s="77">
        <f>(16-I32)/16</f>
        <v>0.2787255732172409</v>
      </c>
      <c r="AA29" s="28"/>
    </row>
    <row r="30" spans="1:121" ht="15.75" customHeight="1" thickBot="1" x14ac:dyDescent="0.2">
      <c r="A30" s="36"/>
      <c r="B30" s="37"/>
      <c r="C30" s="37"/>
      <c r="D30" s="37"/>
      <c r="E30" s="37"/>
      <c r="F30" s="37"/>
      <c r="G30" s="37"/>
      <c r="H30" s="38"/>
      <c r="I30" s="39"/>
      <c r="J30" s="37"/>
      <c r="K30" s="37"/>
      <c r="L30" s="37"/>
      <c r="M30" s="37"/>
      <c r="N30" s="37"/>
      <c r="O30" s="37"/>
      <c r="P30" s="38"/>
      <c r="Q30" s="39"/>
      <c r="R30" s="37"/>
      <c r="S30" s="37"/>
      <c r="T30" s="37"/>
      <c r="U30" s="37"/>
      <c r="V30" s="37"/>
      <c r="W30" s="38"/>
      <c r="X30" s="53"/>
      <c r="Y30" s="15"/>
      <c r="Z30" s="15"/>
      <c r="AA30" s="54"/>
    </row>
    <row r="31" spans="1:121" ht="14.25" customHeight="1" thickTop="1" thickBot="1" x14ac:dyDescent="0.2">
      <c r="A31" s="40"/>
      <c r="B31" s="41"/>
      <c r="C31" s="41"/>
      <c r="D31" s="41"/>
      <c r="E31" s="41"/>
      <c r="F31" s="41"/>
      <c r="G31" s="41"/>
      <c r="H31" s="41"/>
      <c r="I31" s="41"/>
      <c r="J31" s="41"/>
      <c r="K31" s="41"/>
      <c r="L31" s="41"/>
      <c r="M31" s="41"/>
      <c r="N31" s="41"/>
      <c r="O31" s="41"/>
      <c r="P31" s="41"/>
      <c r="Q31" s="41"/>
      <c r="R31" s="41"/>
      <c r="S31" s="41"/>
      <c r="T31" s="41"/>
      <c r="U31" s="41"/>
      <c r="V31" s="41"/>
      <c r="W31" s="42"/>
      <c r="X31" s="15"/>
      <c r="Y31" s="15"/>
      <c r="Z31" s="15"/>
      <c r="AA31" s="28"/>
    </row>
    <row r="32" spans="1:121" s="12" customFormat="1" ht="17.25" customHeight="1" x14ac:dyDescent="0.15">
      <c r="A32" s="40"/>
      <c r="B32" s="102">
        <f>IMABS(COMPLEX(0.866*Z14--0.866*Z16,-0.5*Z14--0.5*Z16))</f>
        <v>14.687321598767941</v>
      </c>
      <c r="C32" s="103"/>
      <c r="D32" s="43"/>
      <c r="E32" s="102">
        <f>IMABS(COMPLEX(0*Z15--0.866*Z14,1*Z15--0.5*Z14))</f>
        <v>15.469642372674173</v>
      </c>
      <c r="F32" s="106"/>
      <c r="G32" s="103"/>
      <c r="H32" s="41"/>
      <c r="I32" s="102">
        <f>IMABS(COMPLEX(-0.866*Z16-0*Z15,-0.5*Z16-1*Z15))</f>
        <v>11.540390828524146</v>
      </c>
      <c r="J32" s="106"/>
      <c r="K32" s="103"/>
      <c r="L32" s="108"/>
      <c r="M32" s="109">
        <f>SUM(Z14:Z16)*Y4/1000</f>
        <v>4.9743589743589745</v>
      </c>
      <c r="N32" s="110"/>
      <c r="O32" s="111"/>
      <c r="P32" s="41"/>
      <c r="Q32" s="41"/>
      <c r="R32" s="41"/>
      <c r="S32" s="41"/>
      <c r="T32" s="92" t="str">
        <f>IF(OR((MAX(B32,E32,I32)&gt;16),C29="OVERLOAD",K29="OVERLOAD",S29="OVERLOAD"),"ERROR","OK")</f>
        <v>OK</v>
      </c>
      <c r="U32" s="93"/>
      <c r="V32" s="94"/>
      <c r="W32" s="44"/>
      <c r="X32" s="53"/>
      <c r="Y32" s="15"/>
      <c r="Z32" s="15"/>
      <c r="AA32" s="54"/>
    </row>
    <row r="33" spans="1:27" s="12" customFormat="1" ht="15" thickBot="1" x14ac:dyDescent="0.2">
      <c r="A33" s="40"/>
      <c r="B33" s="104"/>
      <c r="C33" s="105"/>
      <c r="D33" s="43"/>
      <c r="E33" s="104"/>
      <c r="F33" s="107"/>
      <c r="G33" s="105"/>
      <c r="H33" s="41"/>
      <c r="I33" s="104"/>
      <c r="J33" s="107"/>
      <c r="K33" s="105"/>
      <c r="L33" s="108"/>
      <c r="M33" s="112"/>
      <c r="N33" s="113"/>
      <c r="O33" s="114"/>
      <c r="P33" s="41"/>
      <c r="Q33" s="41"/>
      <c r="R33" s="41"/>
      <c r="S33" s="41"/>
      <c r="T33" s="95"/>
      <c r="U33" s="96"/>
      <c r="V33" s="97"/>
      <c r="W33" s="44"/>
      <c r="X33" s="53"/>
      <c r="Y33" s="15"/>
      <c r="Z33" s="15"/>
      <c r="AA33" s="54"/>
    </row>
    <row r="34" spans="1:27" s="12" customFormat="1" x14ac:dyDescent="0.15">
      <c r="A34" s="40"/>
      <c r="B34" s="98" t="s">
        <v>9</v>
      </c>
      <c r="C34" s="98"/>
      <c r="D34" s="45"/>
      <c r="E34" s="98" t="s">
        <v>10</v>
      </c>
      <c r="F34" s="98"/>
      <c r="G34" s="98"/>
      <c r="H34" s="46"/>
      <c r="I34" s="98" t="s">
        <v>11</v>
      </c>
      <c r="J34" s="98"/>
      <c r="K34" s="98"/>
      <c r="L34" s="45"/>
      <c r="M34" s="98" t="s">
        <v>24</v>
      </c>
      <c r="N34" s="98"/>
      <c r="O34" s="98"/>
      <c r="P34" s="46"/>
      <c r="Q34" s="46"/>
      <c r="R34" s="46"/>
      <c r="S34" s="41"/>
      <c r="T34" s="98" t="s">
        <v>8</v>
      </c>
      <c r="U34" s="98"/>
      <c r="V34" s="98"/>
      <c r="W34" s="44"/>
      <c r="X34" s="15"/>
      <c r="Y34" s="15"/>
      <c r="Z34" s="15"/>
      <c r="AA34" s="28"/>
    </row>
    <row r="35" spans="1:27" s="12" customFormat="1" ht="15" thickBot="1" x14ac:dyDescent="0.2">
      <c r="A35" s="47"/>
      <c r="B35" s="87" t="s">
        <v>63</v>
      </c>
      <c r="C35" s="87"/>
      <c r="D35" s="48"/>
      <c r="E35" s="87" t="s">
        <v>63</v>
      </c>
      <c r="F35" s="87"/>
      <c r="G35" s="87"/>
      <c r="H35" s="49"/>
      <c r="I35" s="87" t="s">
        <v>63</v>
      </c>
      <c r="J35" s="87"/>
      <c r="K35" s="87"/>
      <c r="L35" s="48"/>
      <c r="M35" s="87" t="s">
        <v>64</v>
      </c>
      <c r="N35" s="87"/>
      <c r="O35" s="87"/>
      <c r="P35" s="50"/>
      <c r="Q35" s="50"/>
      <c r="R35" s="50"/>
      <c r="S35" s="50"/>
      <c r="T35" s="50"/>
      <c r="U35" s="50"/>
      <c r="V35" s="50"/>
      <c r="W35" s="51"/>
      <c r="X35" s="88" t="s">
        <v>84</v>
      </c>
      <c r="Y35" s="89"/>
      <c r="Z35" s="89"/>
      <c r="AA35" s="90"/>
    </row>
    <row r="36" spans="1:27" s="12" customFormat="1" x14ac:dyDescent="0.15">
      <c r="P36" s="91"/>
      <c r="Q36" s="91"/>
      <c r="R36" s="91"/>
    </row>
    <row r="37" spans="1:27" s="12" customFormat="1" x14ac:dyDescent="0.15">
      <c r="I37" s="12" t="s">
        <v>7</v>
      </c>
      <c r="AA37" s="52"/>
    </row>
    <row r="38" spans="1:27" s="12" customFormat="1" x14ac:dyDescent="0.15">
      <c r="AA38" s="52"/>
    </row>
    <row r="39" spans="1:27" s="12" customFormat="1" x14ac:dyDescent="0.15">
      <c r="O39" s="12" t="s">
        <v>7</v>
      </c>
      <c r="AA39" s="52"/>
    </row>
    <row r="40" spans="1:27" s="12" customFormat="1" x14ac:dyDescent="0.15">
      <c r="AA40" s="52"/>
    </row>
    <row r="41" spans="1:27" s="12" customFormat="1" x14ac:dyDescent="0.15">
      <c r="AA41" s="52"/>
    </row>
    <row r="42" spans="1:27" s="12" customFormat="1" x14ac:dyDescent="0.15">
      <c r="AA42" s="52"/>
    </row>
    <row r="43" spans="1:27" s="12" customFormat="1" x14ac:dyDescent="0.15">
      <c r="AA43" s="52"/>
    </row>
    <row r="44" spans="1:27" s="12" customFormat="1" x14ac:dyDescent="0.15">
      <c r="A44" s="33"/>
      <c r="W44" s="33"/>
      <c r="AA44" s="52"/>
    </row>
    <row r="45" spans="1:27" s="12" customFormat="1" x14ac:dyDescent="0.15">
      <c r="A45" s="33"/>
      <c r="W45" s="33"/>
      <c r="AA45" s="52"/>
    </row>
    <row r="46" spans="1:27" s="12" customFormat="1" x14ac:dyDescent="0.15">
      <c r="A46" s="33"/>
      <c r="W46" s="33"/>
      <c r="AA46" s="52"/>
    </row>
    <row r="47" spans="1:27" s="12" customFormat="1" x14ac:dyDescent="0.15">
      <c r="A47" s="33"/>
      <c r="W47" s="33"/>
      <c r="AA47" s="52"/>
    </row>
  </sheetData>
  <sheetProtection password="BA58" sheet="1" objects="1" scenarios="1"/>
  <mergeCells count="103">
    <mergeCell ref="X1:AA2"/>
    <mergeCell ref="A3:H4"/>
    <mergeCell ref="I3:P4"/>
    <mergeCell ref="Q3:W4"/>
    <mergeCell ref="Y3:Z3"/>
    <mergeCell ref="Y4:Z4"/>
    <mergeCell ref="Y8:Z8"/>
    <mergeCell ref="C9:E9"/>
    <mergeCell ref="K9:M9"/>
    <mergeCell ref="S9:T9"/>
    <mergeCell ref="Y9:Z9"/>
    <mergeCell ref="Y5:Z5"/>
    <mergeCell ref="C6:E6"/>
    <mergeCell ref="K6:M6"/>
    <mergeCell ref="S6:T6"/>
    <mergeCell ref="B7:G7"/>
    <mergeCell ref="J7:O7"/>
    <mergeCell ref="R7:V7"/>
    <mergeCell ref="Y7:Z7"/>
    <mergeCell ref="C10:E10"/>
    <mergeCell ref="K10:M10"/>
    <mergeCell ref="S10:T10"/>
    <mergeCell ref="C11:E11"/>
    <mergeCell ref="K11:M11"/>
    <mergeCell ref="S11:T11"/>
    <mergeCell ref="C8:E8"/>
    <mergeCell ref="K8:M8"/>
    <mergeCell ref="S8:T8"/>
    <mergeCell ref="S14:T14"/>
    <mergeCell ref="C15:E15"/>
    <mergeCell ref="K15:M15"/>
    <mergeCell ref="S15:T15"/>
    <mergeCell ref="C16:E16"/>
    <mergeCell ref="K16:M16"/>
    <mergeCell ref="S16:T16"/>
    <mergeCell ref="C12:E12"/>
    <mergeCell ref="K12:M12"/>
    <mergeCell ref="S12:T12"/>
    <mergeCell ref="C13:E13"/>
    <mergeCell ref="K13:M13"/>
    <mergeCell ref="S13:T13"/>
    <mergeCell ref="C14:E14"/>
    <mergeCell ref="K14:M14"/>
    <mergeCell ref="C19:E19"/>
    <mergeCell ref="K19:M19"/>
    <mergeCell ref="S19:T19"/>
    <mergeCell ref="C20:E20"/>
    <mergeCell ref="K20:M20"/>
    <mergeCell ref="S20:T20"/>
    <mergeCell ref="C17:E17"/>
    <mergeCell ref="K17:M17"/>
    <mergeCell ref="S17:T17"/>
    <mergeCell ref="C18:E18"/>
    <mergeCell ref="K18:M18"/>
    <mergeCell ref="S18:T18"/>
    <mergeCell ref="C23:E23"/>
    <mergeCell ref="K23:M23"/>
    <mergeCell ref="S23:T23"/>
    <mergeCell ref="C24:E24"/>
    <mergeCell ref="K24:M24"/>
    <mergeCell ref="S24:T24"/>
    <mergeCell ref="C21:E21"/>
    <mergeCell ref="K21:M21"/>
    <mergeCell ref="S21:T21"/>
    <mergeCell ref="C22:E22"/>
    <mergeCell ref="K22:M22"/>
    <mergeCell ref="S22:T22"/>
    <mergeCell ref="C27:E27"/>
    <mergeCell ref="K27:M27"/>
    <mergeCell ref="S27:T27"/>
    <mergeCell ref="B28:G28"/>
    <mergeCell ref="J28:O28"/>
    <mergeCell ref="R28:V28"/>
    <mergeCell ref="C25:E25"/>
    <mergeCell ref="K25:M25"/>
    <mergeCell ref="S25:T25"/>
    <mergeCell ref="C26:E26"/>
    <mergeCell ref="K26:M26"/>
    <mergeCell ref="S26:T26"/>
    <mergeCell ref="Y13:Z13"/>
    <mergeCell ref="Y19:Z19"/>
    <mergeCell ref="Y23:Z24"/>
    <mergeCell ref="B35:C35"/>
    <mergeCell ref="E35:G35"/>
    <mergeCell ref="I35:K35"/>
    <mergeCell ref="M35:O35"/>
    <mergeCell ref="X35:AA35"/>
    <mergeCell ref="P36:R36"/>
    <mergeCell ref="T32:V33"/>
    <mergeCell ref="B34:C34"/>
    <mergeCell ref="E34:G34"/>
    <mergeCell ref="I34:K34"/>
    <mergeCell ref="M34:O34"/>
    <mergeCell ref="T34:V34"/>
    <mergeCell ref="C29:F29"/>
    <mergeCell ref="K29:N29"/>
    <mergeCell ref="S29:U29"/>
    <mergeCell ref="Y26:Z26"/>
    <mergeCell ref="B32:C33"/>
    <mergeCell ref="E32:G33"/>
    <mergeCell ref="I32:K33"/>
    <mergeCell ref="L32:L33"/>
    <mergeCell ref="M32:O33"/>
  </mergeCells>
  <phoneticPr fontId="1" type="noConversion"/>
  <conditionalFormatting sqref="E32 B32 I32">
    <cfRule type="cellIs" dxfId="34" priority="6" operator="greaterThan">
      <formula>16</formula>
    </cfRule>
  </conditionalFormatting>
  <conditionalFormatting sqref="C29:F29 K29:N29 S29:U29">
    <cfRule type="cellIs" dxfId="33" priority="4" operator="equal">
      <formula>"OVERLOAD"</formula>
    </cfRule>
  </conditionalFormatting>
  <conditionalFormatting sqref="T32:V33">
    <cfRule type="cellIs" dxfId="32" priority="3" operator="equal">
      <formula>"ERROR"</formula>
    </cfRule>
  </conditionalFormatting>
  <conditionalFormatting sqref="G24:G27 O24:O27 V24:V27">
    <cfRule type="cellIs" dxfId="31" priority="2" operator="greaterThan">
      <formula>16</formula>
    </cfRule>
  </conditionalFormatting>
  <conditionalFormatting sqref="G8:G23 O8:O23 V8:V23">
    <cfRule type="cellIs" dxfId="30" priority="1" operator="greaterThan">
      <formula>12</formula>
    </cfRule>
  </conditionalFormatting>
  <printOptions horizontalCentered="1" verticalCentered="1"/>
  <pageMargins left="0.25" right="0.25" top="0.75" bottom="0.75" header="0.3" footer="0.3"/>
  <pageSetup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7"/>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101</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52</v>
      </c>
      <c r="K7" s="127"/>
      <c r="L7" s="127"/>
      <c r="M7" s="127"/>
      <c r="N7" s="127"/>
      <c r="O7" s="128"/>
      <c r="P7" s="22"/>
      <c r="Q7" s="21"/>
      <c r="R7" s="127" t="s">
        <v>53</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N8/$Y$4/$Y$8</f>
        <v>0</v>
      </c>
      <c r="P8" s="22"/>
      <c r="Q8" s="21"/>
      <c r="R8" s="25" t="s">
        <v>4</v>
      </c>
      <c r="S8" s="115" t="s">
        <v>43</v>
      </c>
      <c r="T8" s="117"/>
      <c r="U8" s="61">
        <v>250</v>
      </c>
      <c r="V8" s="62">
        <f t="shared" ref="V8:V27" si="0">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27" si="1">F9/$Y$4/$Y$8</f>
        <v>0</v>
      </c>
      <c r="H9" s="20"/>
      <c r="I9" s="21"/>
      <c r="J9" s="25" t="s">
        <v>4</v>
      </c>
      <c r="K9" s="115" t="s">
        <v>96</v>
      </c>
      <c r="L9" s="116"/>
      <c r="M9" s="117"/>
      <c r="N9" s="61">
        <v>275</v>
      </c>
      <c r="O9" s="62">
        <f t="shared" ref="O9:O27" si="2">N9/$Y$4/$Y$8</f>
        <v>1.3560157790927021</v>
      </c>
      <c r="P9" s="22"/>
      <c r="Q9" s="21"/>
      <c r="R9" s="25" t="s">
        <v>4</v>
      </c>
      <c r="S9" s="115" t="s">
        <v>44</v>
      </c>
      <c r="T9" s="117"/>
      <c r="U9" s="61">
        <v>250</v>
      </c>
      <c r="V9" s="62">
        <f t="shared" si="0"/>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thickBot="1" x14ac:dyDescent="0.2">
      <c r="A10" s="19"/>
      <c r="B10" s="25" t="s">
        <v>4</v>
      </c>
      <c r="C10" s="115"/>
      <c r="D10" s="116"/>
      <c r="E10" s="117"/>
      <c r="F10" s="61"/>
      <c r="G10" s="62">
        <f t="shared" si="1"/>
        <v>0</v>
      </c>
      <c r="H10" s="20"/>
      <c r="I10" s="21"/>
      <c r="J10" s="25" t="s">
        <v>4</v>
      </c>
      <c r="K10" s="115" t="s">
        <v>97</v>
      </c>
      <c r="L10" s="116"/>
      <c r="M10" s="117"/>
      <c r="N10" s="61">
        <v>275</v>
      </c>
      <c r="O10" s="62">
        <f t="shared" si="2"/>
        <v>1.3560157790927021</v>
      </c>
      <c r="P10" s="22"/>
      <c r="Q10" s="21"/>
      <c r="R10" s="25" t="s">
        <v>4</v>
      </c>
      <c r="S10" s="115" t="s">
        <v>45</v>
      </c>
      <c r="T10" s="117"/>
      <c r="U10" s="61">
        <v>250</v>
      </c>
      <c r="V10" s="62">
        <f>U10/$Y$4/$Y$8</f>
        <v>1.2327416173570021</v>
      </c>
      <c r="W10" s="22"/>
      <c r="X10" s="16"/>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1"/>
        <v>1.7258382642998029</v>
      </c>
      <c r="H11" s="20"/>
      <c r="I11" s="21"/>
      <c r="J11" s="25" t="s">
        <v>4</v>
      </c>
      <c r="K11" s="115" t="s">
        <v>98</v>
      </c>
      <c r="L11" s="116"/>
      <c r="M11" s="117"/>
      <c r="N11" s="61">
        <v>275</v>
      </c>
      <c r="O11" s="62">
        <f t="shared" si="2"/>
        <v>1.3560157790927021</v>
      </c>
      <c r="P11" s="22"/>
      <c r="Q11" s="21"/>
      <c r="R11" s="25" t="s">
        <v>4</v>
      </c>
      <c r="S11" s="115" t="s">
        <v>46</v>
      </c>
      <c r="T11" s="117"/>
      <c r="U11" s="61">
        <v>250</v>
      </c>
      <c r="V11" s="62">
        <f t="shared" si="0"/>
        <v>1.2327416173570021</v>
      </c>
      <c r="W11" s="22"/>
      <c r="X11" s="15"/>
      <c r="Y11" s="83" t="s">
        <v>13</v>
      </c>
      <c r="Z11" s="84"/>
      <c r="AA11" s="147"/>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x14ac:dyDescent="0.15">
      <c r="A12" s="19"/>
      <c r="B12" s="25" t="s">
        <v>4</v>
      </c>
      <c r="C12" s="115" t="s">
        <v>49</v>
      </c>
      <c r="D12" s="116"/>
      <c r="E12" s="117"/>
      <c r="F12" s="61">
        <v>350</v>
      </c>
      <c r="G12" s="62">
        <f>F12/$Y$4/$Y$8</f>
        <v>1.7258382642998029</v>
      </c>
      <c r="H12" s="20"/>
      <c r="I12" s="21"/>
      <c r="J12" s="25" t="s">
        <v>4</v>
      </c>
      <c r="K12" s="115" t="s">
        <v>99</v>
      </c>
      <c r="L12" s="116"/>
      <c r="M12" s="117"/>
      <c r="N12" s="61">
        <v>275</v>
      </c>
      <c r="O12" s="62">
        <f t="shared" si="2"/>
        <v>1.3560157790927021</v>
      </c>
      <c r="P12" s="22"/>
      <c r="Q12" s="21"/>
      <c r="R12" s="25" t="s">
        <v>4</v>
      </c>
      <c r="S12" s="115" t="s">
        <v>47</v>
      </c>
      <c r="T12" s="117"/>
      <c r="U12" s="61">
        <v>250</v>
      </c>
      <c r="V12" s="62">
        <f t="shared" si="0"/>
        <v>1.2327416173570021</v>
      </c>
      <c r="W12" s="22"/>
      <c r="X12" s="15"/>
      <c r="Y12" s="70" t="s">
        <v>31</v>
      </c>
      <c r="Z12" s="55">
        <f>SUM(G8:G27)</f>
        <v>10.601577909270217</v>
      </c>
      <c r="AA12" s="147"/>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1"/>
        <v>0</v>
      </c>
      <c r="H13" s="20"/>
      <c r="I13" s="21"/>
      <c r="J13" s="25" t="s">
        <v>4</v>
      </c>
      <c r="K13" s="115" t="s">
        <v>100</v>
      </c>
      <c r="L13" s="116"/>
      <c r="M13" s="117"/>
      <c r="N13" s="61">
        <v>275</v>
      </c>
      <c r="O13" s="62">
        <f t="shared" si="2"/>
        <v>1.3560157790927021</v>
      </c>
      <c r="P13" s="22"/>
      <c r="Q13" s="21"/>
      <c r="R13" s="25" t="s">
        <v>4</v>
      </c>
      <c r="S13" s="115"/>
      <c r="T13" s="117"/>
      <c r="U13" s="61"/>
      <c r="V13" s="62">
        <f t="shared" si="0"/>
        <v>0</v>
      </c>
      <c r="W13" s="22"/>
      <c r="X13" s="15"/>
      <c r="Y13" s="71" t="s">
        <v>32</v>
      </c>
      <c r="Z13" s="56">
        <f>SUM(O8:O27)</f>
        <v>13.929980276134122</v>
      </c>
      <c r="AA13" s="14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thickBot="1" x14ac:dyDescent="0.2">
      <c r="A14" s="19"/>
      <c r="B14" s="25" t="s">
        <v>4</v>
      </c>
      <c r="C14" s="115"/>
      <c r="D14" s="116"/>
      <c r="E14" s="117"/>
      <c r="F14" s="61"/>
      <c r="G14" s="62">
        <f t="shared" si="1"/>
        <v>0</v>
      </c>
      <c r="H14" s="20"/>
      <c r="I14" s="21"/>
      <c r="J14" s="25" t="s">
        <v>4</v>
      </c>
      <c r="K14" s="115"/>
      <c r="L14" s="116"/>
      <c r="M14" s="117"/>
      <c r="N14" s="61"/>
      <c r="O14" s="62">
        <f t="shared" si="2"/>
        <v>0</v>
      </c>
      <c r="P14" s="22"/>
      <c r="Q14" s="21"/>
      <c r="R14" s="25" t="s">
        <v>4</v>
      </c>
      <c r="S14" s="115"/>
      <c r="T14" s="117"/>
      <c r="U14" s="61"/>
      <c r="V14" s="62">
        <f t="shared" si="0"/>
        <v>0</v>
      </c>
      <c r="W14" s="22"/>
      <c r="X14" s="15"/>
      <c r="Y14" s="72" t="s">
        <v>33</v>
      </c>
      <c r="Z14" s="57">
        <f>SUM(V8:V27)</f>
        <v>12.080867850098619</v>
      </c>
      <c r="AA14" s="14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x14ac:dyDescent="0.15">
      <c r="A15" s="19"/>
      <c r="B15" s="25" t="s">
        <v>4</v>
      </c>
      <c r="C15" s="115"/>
      <c r="D15" s="116"/>
      <c r="E15" s="117"/>
      <c r="F15" s="61"/>
      <c r="G15" s="62">
        <f t="shared" si="1"/>
        <v>0</v>
      </c>
      <c r="H15" s="20"/>
      <c r="I15" s="21"/>
      <c r="J15" s="25" t="s">
        <v>4</v>
      </c>
      <c r="K15" s="115"/>
      <c r="L15" s="116"/>
      <c r="M15" s="117"/>
      <c r="N15" s="61"/>
      <c r="O15" s="62">
        <f t="shared" si="2"/>
        <v>0</v>
      </c>
      <c r="P15" s="22"/>
      <c r="Q15" s="21"/>
      <c r="R15" s="25" t="s">
        <v>4</v>
      </c>
      <c r="S15" s="115"/>
      <c r="T15" s="117"/>
      <c r="U15" s="61"/>
      <c r="V15" s="62">
        <f t="shared" si="0"/>
        <v>0</v>
      </c>
      <c r="W15" s="22"/>
      <c r="X15" s="15"/>
      <c r="Y15" s="145" t="s">
        <v>22</v>
      </c>
      <c r="Z15" s="145"/>
      <c r="AA15" s="148"/>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x14ac:dyDescent="0.15">
      <c r="A16" s="19"/>
      <c r="B16" s="25" t="s">
        <v>4</v>
      </c>
      <c r="C16" s="115"/>
      <c r="D16" s="116"/>
      <c r="E16" s="117"/>
      <c r="F16" s="61"/>
      <c r="G16" s="62">
        <f t="shared" si="1"/>
        <v>0</v>
      </c>
      <c r="H16" s="20"/>
      <c r="I16" s="21"/>
      <c r="J16" s="25" t="s">
        <v>4</v>
      </c>
      <c r="K16" s="115"/>
      <c r="L16" s="116"/>
      <c r="M16" s="117"/>
      <c r="N16" s="61"/>
      <c r="O16" s="62">
        <f t="shared" si="2"/>
        <v>0</v>
      </c>
      <c r="P16" s="22"/>
      <c r="Q16" s="21"/>
      <c r="R16" s="25" t="s">
        <v>4</v>
      </c>
      <c r="S16" s="115"/>
      <c r="T16" s="117"/>
      <c r="U16" s="61"/>
      <c r="V16" s="62">
        <f t="shared" si="0"/>
        <v>0</v>
      </c>
      <c r="W16" s="22"/>
      <c r="X16" s="15"/>
      <c r="Y16" s="146" t="str">
        <f>IF(MAX(Z12:Z14)&gt;20,"OVERLOAD","OK")</f>
        <v>OK</v>
      </c>
      <c r="Z16" s="146"/>
      <c r="AA16" s="148"/>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thickBot="1" x14ac:dyDescent="0.2">
      <c r="A17" s="19"/>
      <c r="B17" s="25" t="s">
        <v>4</v>
      </c>
      <c r="C17" s="115"/>
      <c r="D17" s="116"/>
      <c r="E17" s="117"/>
      <c r="F17" s="61"/>
      <c r="G17" s="62">
        <f t="shared" si="1"/>
        <v>0</v>
      </c>
      <c r="H17" s="20"/>
      <c r="I17" s="21"/>
      <c r="J17" s="25" t="s">
        <v>4</v>
      </c>
      <c r="K17" s="115"/>
      <c r="L17" s="116"/>
      <c r="M17" s="117"/>
      <c r="N17" s="61"/>
      <c r="O17" s="62">
        <f t="shared" si="2"/>
        <v>0</v>
      </c>
      <c r="P17" s="22"/>
      <c r="Q17" s="21"/>
      <c r="R17" s="25" t="s">
        <v>4</v>
      </c>
      <c r="S17" s="115" t="s">
        <v>93</v>
      </c>
      <c r="T17" s="117"/>
      <c r="U17" s="61">
        <v>600</v>
      </c>
      <c r="V17" s="62">
        <f t="shared" si="0"/>
        <v>2.9585798816568047</v>
      </c>
      <c r="W17" s="22"/>
      <c r="X17" s="15"/>
      <c r="Y17" s="15"/>
      <c r="Z17" s="15"/>
      <c r="AA17" s="148"/>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x14ac:dyDescent="0.15">
      <c r="A18" s="19"/>
      <c r="B18" s="25" t="s">
        <v>4</v>
      </c>
      <c r="C18" s="115"/>
      <c r="D18" s="116"/>
      <c r="E18" s="117"/>
      <c r="F18" s="61"/>
      <c r="G18" s="62">
        <f t="shared" si="1"/>
        <v>0</v>
      </c>
      <c r="H18" s="20"/>
      <c r="I18" s="21"/>
      <c r="J18" s="25" t="s">
        <v>4</v>
      </c>
      <c r="K18" s="115"/>
      <c r="L18" s="116"/>
      <c r="M18" s="117"/>
      <c r="N18" s="61"/>
      <c r="O18" s="62">
        <f t="shared" si="2"/>
        <v>0</v>
      </c>
      <c r="P18" s="22"/>
      <c r="Q18" s="21"/>
      <c r="R18" s="25" t="s">
        <v>4</v>
      </c>
      <c r="S18" s="115" t="s">
        <v>94</v>
      </c>
      <c r="T18" s="117"/>
      <c r="U18" s="61">
        <v>600</v>
      </c>
      <c r="V18" s="62">
        <f t="shared" si="0"/>
        <v>2.9585798816568047</v>
      </c>
      <c r="W18" s="22"/>
      <c r="X18" s="15"/>
      <c r="Y18" s="83" t="s">
        <v>14</v>
      </c>
      <c r="Z18" s="84"/>
      <c r="AA18" s="29"/>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x14ac:dyDescent="0.15">
      <c r="A19" s="19"/>
      <c r="B19" s="25" t="s">
        <v>4</v>
      </c>
      <c r="C19" s="115"/>
      <c r="D19" s="116"/>
      <c r="E19" s="117"/>
      <c r="F19" s="61"/>
      <c r="G19" s="62">
        <f t="shared" si="1"/>
        <v>0</v>
      </c>
      <c r="H19" s="20"/>
      <c r="I19" s="21"/>
      <c r="J19" s="25" t="s">
        <v>4</v>
      </c>
      <c r="K19" s="115"/>
      <c r="L19" s="116"/>
      <c r="M19" s="117"/>
      <c r="N19" s="61"/>
      <c r="O19" s="62">
        <f t="shared" si="2"/>
        <v>0</v>
      </c>
      <c r="P19" s="22"/>
      <c r="Q19" s="21"/>
      <c r="R19" s="25" t="s">
        <v>4</v>
      </c>
      <c r="S19" s="115"/>
      <c r="T19" s="117"/>
      <c r="U19" s="61"/>
      <c r="V19" s="62">
        <f t="shared" si="0"/>
        <v>0</v>
      </c>
      <c r="W19" s="22"/>
      <c r="X19" s="15"/>
      <c r="Y19" s="73" t="s">
        <v>0</v>
      </c>
      <c r="Z19" s="55">
        <f>Z12</f>
        <v>10.601577909270217</v>
      </c>
      <c r="AA19" s="29"/>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F20/$Y$4/$Y$8</f>
        <v>0</v>
      </c>
      <c r="H20" s="20"/>
      <c r="I20" s="21"/>
      <c r="J20" s="25" t="s">
        <v>4</v>
      </c>
      <c r="K20" s="115"/>
      <c r="L20" s="116"/>
      <c r="M20" s="117"/>
      <c r="N20" s="61"/>
      <c r="O20" s="62">
        <f t="shared" si="2"/>
        <v>0</v>
      </c>
      <c r="P20" s="22"/>
      <c r="Q20" s="21"/>
      <c r="R20" s="25" t="s">
        <v>4</v>
      </c>
      <c r="S20" s="115"/>
      <c r="T20" s="117"/>
      <c r="U20" s="61"/>
      <c r="V20" s="62">
        <f t="shared" si="0"/>
        <v>0</v>
      </c>
      <c r="W20" s="22"/>
      <c r="X20" s="15"/>
      <c r="Y20" s="73" t="s">
        <v>19</v>
      </c>
      <c r="Z20" s="56">
        <f>Z13</f>
        <v>13.929980276134122</v>
      </c>
      <c r="AA20" s="29"/>
      <c r="AB20" s="12" t="s">
        <v>7</v>
      </c>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thickBot="1" x14ac:dyDescent="0.2">
      <c r="A21" s="19"/>
      <c r="B21" s="25" t="s">
        <v>4</v>
      </c>
      <c r="C21" s="115"/>
      <c r="D21" s="116"/>
      <c r="E21" s="117"/>
      <c r="F21" s="61"/>
      <c r="G21" s="62">
        <f t="shared" si="1"/>
        <v>0</v>
      </c>
      <c r="H21" s="20"/>
      <c r="I21" s="21"/>
      <c r="J21" s="25" t="s">
        <v>4</v>
      </c>
      <c r="K21" s="115"/>
      <c r="L21" s="116"/>
      <c r="M21" s="117"/>
      <c r="N21" s="61"/>
      <c r="O21" s="62">
        <f t="shared" si="2"/>
        <v>0</v>
      </c>
      <c r="P21" s="22"/>
      <c r="Q21" s="21"/>
      <c r="R21" s="25" t="s">
        <v>4</v>
      </c>
      <c r="S21" s="115"/>
      <c r="T21" s="117"/>
      <c r="U21" s="61"/>
      <c r="V21" s="62">
        <f t="shared" si="0"/>
        <v>0</v>
      </c>
      <c r="W21" s="22"/>
      <c r="X21" s="53"/>
      <c r="Y21" s="74" t="s">
        <v>20</v>
      </c>
      <c r="Z21" s="57">
        <f>Z14</f>
        <v>12.080867850098619</v>
      </c>
      <c r="AA21" s="54"/>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x14ac:dyDescent="0.15">
      <c r="A22" s="19"/>
      <c r="B22" s="25" t="s">
        <v>4</v>
      </c>
      <c r="C22" s="115"/>
      <c r="D22" s="116"/>
      <c r="E22" s="117"/>
      <c r="F22" s="61"/>
      <c r="G22" s="62">
        <f t="shared" si="1"/>
        <v>0</v>
      </c>
      <c r="H22" s="20"/>
      <c r="I22" s="21"/>
      <c r="J22" s="25" t="s">
        <v>4</v>
      </c>
      <c r="K22" s="115"/>
      <c r="L22" s="116"/>
      <c r="M22" s="117"/>
      <c r="N22" s="61"/>
      <c r="O22" s="62">
        <f t="shared" si="2"/>
        <v>0</v>
      </c>
      <c r="P22" s="22"/>
      <c r="Q22" s="21"/>
      <c r="R22" s="25" t="s">
        <v>4</v>
      </c>
      <c r="S22" s="115"/>
      <c r="T22" s="117"/>
      <c r="U22" s="61"/>
      <c r="V22" s="62">
        <f t="shared" si="0"/>
        <v>0</v>
      </c>
      <c r="W22" s="22"/>
      <c r="X22" s="53"/>
      <c r="Y22" s="15"/>
      <c r="Z22" s="15"/>
      <c r="AA22" s="54"/>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30" t="s">
        <v>4</v>
      </c>
      <c r="C23" s="119"/>
      <c r="D23" s="120"/>
      <c r="E23" s="121"/>
      <c r="F23" s="63"/>
      <c r="G23" s="65">
        <f t="shared" si="1"/>
        <v>0</v>
      </c>
      <c r="H23" s="20"/>
      <c r="I23" s="21"/>
      <c r="J23" s="30" t="s">
        <v>4</v>
      </c>
      <c r="K23" s="119"/>
      <c r="L23" s="120"/>
      <c r="M23" s="121"/>
      <c r="N23" s="63"/>
      <c r="O23" s="65">
        <f t="shared" si="2"/>
        <v>0</v>
      </c>
      <c r="P23" s="22"/>
      <c r="Q23" s="21"/>
      <c r="R23" s="30" t="s">
        <v>4</v>
      </c>
      <c r="S23" s="119"/>
      <c r="T23" s="121"/>
      <c r="U23" s="63"/>
      <c r="V23" s="65">
        <f t="shared" si="0"/>
        <v>0</v>
      </c>
      <c r="W23" s="22"/>
      <c r="X23" s="15"/>
      <c r="Y23" s="15"/>
      <c r="Z23" s="15"/>
      <c r="AA23" s="28"/>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Top="1" x14ac:dyDescent="0.15">
      <c r="A24" s="19"/>
      <c r="B24" s="78" t="s">
        <v>5</v>
      </c>
      <c r="C24" s="122"/>
      <c r="D24" s="123"/>
      <c r="E24" s="124"/>
      <c r="F24" s="79"/>
      <c r="G24" s="80">
        <f t="shared" si="1"/>
        <v>0</v>
      </c>
      <c r="H24" s="20"/>
      <c r="I24" s="21"/>
      <c r="J24" s="78" t="s">
        <v>5</v>
      </c>
      <c r="K24" s="122"/>
      <c r="L24" s="123"/>
      <c r="M24" s="124"/>
      <c r="N24" s="79"/>
      <c r="O24" s="80">
        <f t="shared" si="2"/>
        <v>0</v>
      </c>
      <c r="P24" s="22"/>
      <c r="Q24" s="21"/>
      <c r="R24" s="78" t="s">
        <v>5</v>
      </c>
      <c r="S24" s="122"/>
      <c r="T24" s="124"/>
      <c r="U24" s="79"/>
      <c r="V24" s="80">
        <f t="shared" si="0"/>
        <v>0</v>
      </c>
      <c r="W24" s="22"/>
      <c r="X24" s="15"/>
      <c r="Y24" s="83" t="s">
        <v>15</v>
      </c>
      <c r="Z24" s="84"/>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x14ac:dyDescent="0.15">
      <c r="A25" s="19"/>
      <c r="B25" s="32" t="s">
        <v>5</v>
      </c>
      <c r="C25" s="115"/>
      <c r="D25" s="116"/>
      <c r="E25" s="117"/>
      <c r="F25" s="61"/>
      <c r="G25" s="67">
        <f t="shared" si="1"/>
        <v>0</v>
      </c>
      <c r="H25" s="20"/>
      <c r="I25" s="21"/>
      <c r="J25" s="32" t="s">
        <v>5</v>
      </c>
      <c r="K25" s="115"/>
      <c r="L25" s="116"/>
      <c r="M25" s="117"/>
      <c r="N25" s="61"/>
      <c r="O25" s="67">
        <f t="shared" si="2"/>
        <v>0</v>
      </c>
      <c r="P25" s="22"/>
      <c r="Q25" s="21"/>
      <c r="R25" s="32" t="s">
        <v>5</v>
      </c>
      <c r="S25" s="115"/>
      <c r="T25" s="117"/>
      <c r="U25" s="61"/>
      <c r="V25" s="67">
        <f t="shared" si="0"/>
        <v>0</v>
      </c>
      <c r="W25" s="22"/>
      <c r="X25" s="15"/>
      <c r="Y25" s="70" t="s">
        <v>16</v>
      </c>
      <c r="Z25" s="58">
        <f>IF(AVERAGE($B$32,$E$32,$I$32)&gt;0,B$32/AVERAGE($B$32,$E$32,$I$32),"")</f>
        <v>0.92850200930948168</v>
      </c>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3.5" customHeight="1" x14ac:dyDescent="0.15">
      <c r="A26" s="19"/>
      <c r="B26" s="32" t="s">
        <v>5</v>
      </c>
      <c r="C26" s="115"/>
      <c r="D26" s="116"/>
      <c r="E26" s="117"/>
      <c r="F26" s="61"/>
      <c r="G26" s="67">
        <f t="shared" si="1"/>
        <v>0</v>
      </c>
      <c r="H26" s="20"/>
      <c r="I26" s="21"/>
      <c r="J26" s="32" t="s">
        <v>5</v>
      </c>
      <c r="K26" s="115"/>
      <c r="L26" s="116"/>
      <c r="M26" s="117"/>
      <c r="N26" s="61"/>
      <c r="O26" s="67">
        <f t="shared" si="2"/>
        <v>0</v>
      </c>
      <c r="P26" s="22"/>
      <c r="Q26" s="21"/>
      <c r="R26" s="32" t="s">
        <v>5</v>
      </c>
      <c r="S26" s="115"/>
      <c r="T26" s="117"/>
      <c r="U26" s="61"/>
      <c r="V26" s="67">
        <f t="shared" si="0"/>
        <v>0</v>
      </c>
      <c r="W26" s="22"/>
      <c r="X26" s="15"/>
      <c r="Y26" s="71" t="s">
        <v>17</v>
      </c>
      <c r="Z26" s="59">
        <f>IF(AVERAGE($B$32,$E$32,$I$32)&gt;0,E32/AVERAGE($B$32,$E$32,$I$32),"")</f>
        <v>1.0065820947874944</v>
      </c>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thickBot="1" x14ac:dyDescent="0.2">
      <c r="A27" s="19"/>
      <c r="B27" s="32" t="s">
        <v>5</v>
      </c>
      <c r="C27" s="115" t="s">
        <v>86</v>
      </c>
      <c r="D27" s="116"/>
      <c r="E27" s="117"/>
      <c r="F27" s="61">
        <v>1450</v>
      </c>
      <c r="G27" s="67">
        <f t="shared" si="1"/>
        <v>7.1499013806706113</v>
      </c>
      <c r="H27" s="20"/>
      <c r="I27" s="21"/>
      <c r="J27" s="32" t="s">
        <v>5</v>
      </c>
      <c r="K27" s="115" t="s">
        <v>87</v>
      </c>
      <c r="L27" s="116"/>
      <c r="M27" s="117"/>
      <c r="N27" s="61">
        <v>1450</v>
      </c>
      <c r="O27" s="67">
        <f t="shared" si="2"/>
        <v>7.1499013806706113</v>
      </c>
      <c r="P27" s="22"/>
      <c r="Q27" s="21"/>
      <c r="R27" s="32" t="s">
        <v>5</v>
      </c>
      <c r="S27" s="115"/>
      <c r="T27" s="117"/>
      <c r="U27" s="61"/>
      <c r="V27" s="67">
        <f t="shared" si="0"/>
        <v>0</v>
      </c>
      <c r="W27" s="22"/>
      <c r="X27" s="15"/>
      <c r="Y27" s="72" t="s">
        <v>18</v>
      </c>
      <c r="Z27" s="60">
        <f>IF(AVERAGE($B$32,$E$32,$I$32)&gt;0,I32/AVERAGE($B$32,$E$32,$I$32),"")</f>
        <v>1.0649158959030236</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ht="13.5" customHeight="1" x14ac:dyDescent="0.15">
      <c r="A28" s="19"/>
      <c r="B28" s="118" t="s">
        <v>6</v>
      </c>
      <c r="C28" s="118"/>
      <c r="D28" s="118"/>
      <c r="E28" s="118"/>
      <c r="F28" s="118"/>
      <c r="G28" s="118"/>
      <c r="H28" s="22"/>
      <c r="I28" s="21"/>
      <c r="J28" s="118" t="s">
        <v>6</v>
      </c>
      <c r="K28" s="118"/>
      <c r="L28" s="118"/>
      <c r="M28" s="118"/>
      <c r="N28" s="118"/>
      <c r="O28" s="118"/>
      <c r="P28" s="22"/>
      <c r="Q28" s="21"/>
      <c r="R28" s="118" t="s">
        <v>6</v>
      </c>
      <c r="S28" s="118"/>
      <c r="T28" s="118"/>
      <c r="U28" s="118"/>
      <c r="V28" s="118"/>
      <c r="W28" s="22"/>
      <c r="X28" s="15"/>
      <c r="Y28" s="85" t="s">
        <v>21</v>
      </c>
      <c r="Z28" s="85"/>
      <c r="AA28" s="28"/>
    </row>
    <row r="29" spans="1:121" ht="14.25" customHeight="1" x14ac:dyDescent="0.15">
      <c r="A29" s="19"/>
      <c r="B29" s="20"/>
      <c r="C29" s="99" t="str">
        <f>IF(OR((MAX(G8:G23)&gt;12),(MAX(G24:G27)&gt;16)),"OVERLOAD","OK")</f>
        <v>OK</v>
      </c>
      <c r="D29" s="100"/>
      <c r="E29" s="100"/>
      <c r="F29" s="100"/>
      <c r="G29" s="34"/>
      <c r="H29" s="35"/>
      <c r="I29" s="21"/>
      <c r="J29" s="20"/>
      <c r="K29" s="99" t="str">
        <f>IF(OR((MAX(O8:O23)&gt;12),(MAX(O24:O27)&gt;16)),"OVERLOAD","OK")</f>
        <v>OK</v>
      </c>
      <c r="L29" s="100"/>
      <c r="M29" s="100"/>
      <c r="N29" s="100"/>
      <c r="O29" s="20"/>
      <c r="P29" s="22"/>
      <c r="Q29" s="21"/>
      <c r="R29" s="20"/>
      <c r="S29" s="101" t="str">
        <f>IF(OR((MAX(V8:V23)&gt;12),(MAX(V24:V27)&gt;16)),"OVERLOAD","OK")</f>
        <v>OK</v>
      </c>
      <c r="T29" s="101"/>
      <c r="U29" s="101"/>
      <c r="V29" s="20"/>
      <c r="W29" s="22"/>
      <c r="X29" s="15"/>
      <c r="Y29" s="86"/>
      <c r="Z29" s="86"/>
      <c r="AA29" s="28"/>
    </row>
    <row r="30" spans="1:121" ht="15.75" customHeight="1" thickBot="1" x14ac:dyDescent="0.2">
      <c r="A30" s="36"/>
      <c r="B30" s="37"/>
      <c r="C30" s="37"/>
      <c r="D30" s="37"/>
      <c r="E30" s="37"/>
      <c r="F30" s="37"/>
      <c r="G30" s="37"/>
      <c r="H30" s="38"/>
      <c r="I30" s="39"/>
      <c r="J30" s="37"/>
      <c r="K30" s="37"/>
      <c r="L30" s="37"/>
      <c r="M30" s="37"/>
      <c r="N30" s="37"/>
      <c r="O30" s="37"/>
      <c r="P30" s="38"/>
      <c r="Q30" s="39"/>
      <c r="R30" s="37"/>
      <c r="S30" s="37"/>
      <c r="T30" s="37"/>
      <c r="U30" s="37"/>
      <c r="V30" s="37"/>
      <c r="W30" s="38"/>
      <c r="X30" s="15"/>
      <c r="Y30" s="15"/>
      <c r="Z30" s="15"/>
      <c r="AA30" s="28"/>
    </row>
    <row r="31" spans="1:121" ht="14.25" customHeight="1" thickTop="1" thickBot="1" x14ac:dyDescent="0.2">
      <c r="A31" s="40"/>
      <c r="B31" s="41"/>
      <c r="C31" s="41"/>
      <c r="D31" s="41"/>
      <c r="E31" s="41"/>
      <c r="F31" s="41"/>
      <c r="G31" s="41"/>
      <c r="H31" s="41"/>
      <c r="I31" s="41"/>
      <c r="J31" s="41"/>
      <c r="K31" s="41"/>
      <c r="L31" s="41"/>
      <c r="M31" s="41"/>
      <c r="N31" s="41"/>
      <c r="O31" s="41"/>
      <c r="P31" s="41"/>
      <c r="Q31" s="41"/>
      <c r="R31" s="41"/>
      <c r="S31" s="41"/>
      <c r="T31" s="41"/>
      <c r="U31" s="41"/>
      <c r="V31" s="41"/>
      <c r="W31" s="42"/>
      <c r="X31" s="15"/>
      <c r="Y31" s="83" t="s">
        <v>23</v>
      </c>
      <c r="Z31" s="84"/>
      <c r="AA31" s="28"/>
    </row>
    <row r="32" spans="1:121" s="12" customFormat="1" ht="17.25" customHeight="1" x14ac:dyDescent="0.15">
      <c r="A32" s="40"/>
      <c r="B32" s="102">
        <f>IMABS(COMPLEX(0.866*Z19--0.866*Z21,-0.5*Z19--0.5*Z21))</f>
        <v>19.656918532544289</v>
      </c>
      <c r="C32" s="103"/>
      <c r="D32" s="43"/>
      <c r="E32" s="102">
        <f>IMABS(COMPLEX(0*Z20--0.866*Z19,1*Z20--0.5*Z19))</f>
        <v>21.30991859486706</v>
      </c>
      <c r="F32" s="106"/>
      <c r="G32" s="103"/>
      <c r="H32" s="41"/>
      <c r="I32" s="102">
        <f>IMABS(COMPLEX(-0.866*Z21-0*Z20,-0.5*Z21-1*Z20))</f>
        <v>22.544878524651555</v>
      </c>
      <c r="J32" s="106"/>
      <c r="K32" s="103"/>
      <c r="L32" s="108"/>
      <c r="M32" s="109">
        <f>SUM(Z12:Z14)*Y4/1000</f>
        <v>7.615384615384615</v>
      </c>
      <c r="N32" s="110"/>
      <c r="O32" s="111"/>
      <c r="P32" s="41"/>
      <c r="Q32" s="41"/>
      <c r="R32" s="41"/>
      <c r="S32" s="41"/>
      <c r="T32" s="92" t="str">
        <f>IF(OR((MAX(B32,E32,I32)&gt;24),C29="OVERLOAD",K29="OVERLOAD",S29="OVERLOAD",Y16="OVERLOAD"),"ERROR","OK")</f>
        <v>OK</v>
      </c>
      <c r="U32" s="93"/>
      <c r="V32" s="94"/>
      <c r="W32" s="44"/>
      <c r="X32" s="15"/>
      <c r="Y32" s="70" t="s">
        <v>16</v>
      </c>
      <c r="Z32" s="76">
        <f>(24-B32)/24</f>
        <v>0.18096172781065464</v>
      </c>
      <c r="AA32" s="28"/>
    </row>
    <row r="33" spans="1:27" s="12" customFormat="1" ht="15" thickBot="1" x14ac:dyDescent="0.2">
      <c r="A33" s="40"/>
      <c r="B33" s="104"/>
      <c r="C33" s="105"/>
      <c r="D33" s="43"/>
      <c r="E33" s="104"/>
      <c r="F33" s="107"/>
      <c r="G33" s="105"/>
      <c r="H33" s="41"/>
      <c r="I33" s="104"/>
      <c r="J33" s="107"/>
      <c r="K33" s="105"/>
      <c r="L33" s="108"/>
      <c r="M33" s="112"/>
      <c r="N33" s="113"/>
      <c r="O33" s="114"/>
      <c r="P33" s="41"/>
      <c r="Q33" s="41"/>
      <c r="R33" s="41"/>
      <c r="S33" s="41"/>
      <c r="T33" s="95"/>
      <c r="U33" s="96"/>
      <c r="V33" s="97"/>
      <c r="W33" s="44"/>
      <c r="X33" s="15"/>
      <c r="Y33" s="71" t="s">
        <v>17</v>
      </c>
      <c r="Z33" s="76">
        <f>(24-E32)/24</f>
        <v>0.11208672521387249</v>
      </c>
      <c r="AA33" s="28"/>
    </row>
    <row r="34" spans="1:27" s="12" customFormat="1" ht="15" thickBot="1" x14ac:dyDescent="0.2">
      <c r="A34" s="40"/>
      <c r="B34" s="98" t="s">
        <v>9</v>
      </c>
      <c r="C34" s="98"/>
      <c r="D34" s="45"/>
      <c r="E34" s="98" t="s">
        <v>10</v>
      </c>
      <c r="F34" s="98"/>
      <c r="G34" s="98"/>
      <c r="H34" s="46"/>
      <c r="I34" s="98" t="s">
        <v>11</v>
      </c>
      <c r="J34" s="98"/>
      <c r="K34" s="98"/>
      <c r="L34" s="45"/>
      <c r="M34" s="98" t="s">
        <v>24</v>
      </c>
      <c r="N34" s="98"/>
      <c r="O34" s="98"/>
      <c r="P34" s="46"/>
      <c r="Q34" s="46"/>
      <c r="R34" s="46"/>
      <c r="S34" s="41"/>
      <c r="T34" s="98" t="s">
        <v>8</v>
      </c>
      <c r="U34" s="98"/>
      <c r="V34" s="98"/>
      <c r="W34" s="44"/>
      <c r="X34" s="15"/>
      <c r="Y34" s="72" t="s">
        <v>18</v>
      </c>
      <c r="Z34" s="77">
        <f>(24-I32)/24</f>
        <v>6.0630061472851882E-2</v>
      </c>
      <c r="AA34" s="28"/>
    </row>
    <row r="35" spans="1:27" s="12" customFormat="1" ht="15" thickBot="1" x14ac:dyDescent="0.2">
      <c r="A35" s="47"/>
      <c r="B35" s="87" t="s">
        <v>54</v>
      </c>
      <c r="C35" s="87"/>
      <c r="D35" s="48"/>
      <c r="E35" s="87" t="s">
        <v>54</v>
      </c>
      <c r="F35" s="87"/>
      <c r="G35" s="87"/>
      <c r="H35" s="49"/>
      <c r="I35" s="87" t="s">
        <v>54</v>
      </c>
      <c r="J35" s="87"/>
      <c r="K35" s="87"/>
      <c r="L35" s="48"/>
      <c r="M35" s="87" t="s">
        <v>58</v>
      </c>
      <c r="N35" s="87"/>
      <c r="O35" s="87"/>
      <c r="P35" s="50"/>
      <c r="Q35" s="50"/>
      <c r="R35" s="50"/>
      <c r="S35" s="50"/>
      <c r="T35" s="50"/>
      <c r="U35" s="50"/>
      <c r="V35" s="50"/>
      <c r="W35" s="51"/>
      <c r="X35" s="88" t="s">
        <v>84</v>
      </c>
      <c r="Y35" s="89"/>
      <c r="Z35" s="89"/>
      <c r="AA35" s="90"/>
    </row>
    <row r="36" spans="1:27" s="12" customFormat="1" x14ac:dyDescent="0.15">
      <c r="P36" s="91"/>
      <c r="Q36" s="91"/>
      <c r="R36" s="91"/>
    </row>
    <row r="37" spans="1:27" s="12" customFormat="1" x14ac:dyDescent="0.15">
      <c r="I37" s="12" t="s">
        <v>7</v>
      </c>
      <c r="AA37" s="52"/>
    </row>
    <row r="38" spans="1:27" s="12" customFormat="1" x14ac:dyDescent="0.15">
      <c r="AA38" s="52"/>
    </row>
    <row r="39" spans="1:27" s="12" customFormat="1" x14ac:dyDescent="0.15">
      <c r="O39" s="12" t="s">
        <v>7</v>
      </c>
      <c r="AA39" s="52"/>
    </row>
    <row r="40" spans="1:27" s="12" customFormat="1" x14ac:dyDescent="0.15">
      <c r="AA40" s="52"/>
    </row>
    <row r="41" spans="1:27" s="12" customFormat="1" x14ac:dyDescent="0.15">
      <c r="AA41" s="52"/>
    </row>
    <row r="42" spans="1:27" s="12" customFormat="1" x14ac:dyDescent="0.15">
      <c r="AA42" s="52"/>
    </row>
    <row r="43" spans="1:27" s="12" customFormat="1" x14ac:dyDescent="0.15">
      <c r="AA43" s="52"/>
    </row>
    <row r="44" spans="1:27" s="12" customFormat="1" x14ac:dyDescent="0.15">
      <c r="A44" s="33"/>
      <c r="W44" s="33"/>
      <c r="AA44" s="52"/>
    </row>
    <row r="45" spans="1:27" s="12" customFormat="1" x14ac:dyDescent="0.15">
      <c r="A45" s="33"/>
      <c r="W45" s="33"/>
      <c r="AA45" s="52"/>
    </row>
    <row r="46" spans="1:27" s="12" customFormat="1" x14ac:dyDescent="0.15">
      <c r="A46" s="33"/>
      <c r="W46" s="33"/>
      <c r="AA46" s="52"/>
    </row>
    <row r="47" spans="1:27" s="12" customFormat="1" x14ac:dyDescent="0.15">
      <c r="A47" s="33"/>
      <c r="W47" s="33"/>
      <c r="AA47" s="52"/>
    </row>
  </sheetData>
  <sheetProtection password="BA58" sheet="1" objects="1" scenarios="1"/>
  <mergeCells count="107">
    <mergeCell ref="X1:AA2"/>
    <mergeCell ref="A3:H4"/>
    <mergeCell ref="I3:P4"/>
    <mergeCell ref="Q3:W4"/>
    <mergeCell ref="Y3:Z3"/>
    <mergeCell ref="Y4:Z4"/>
    <mergeCell ref="Y8:Z8"/>
    <mergeCell ref="C9:E9"/>
    <mergeCell ref="K9:M9"/>
    <mergeCell ref="S9:T9"/>
    <mergeCell ref="Y9:Z9"/>
    <mergeCell ref="Y5:Z5"/>
    <mergeCell ref="C6:E6"/>
    <mergeCell ref="K6:M6"/>
    <mergeCell ref="S6:T6"/>
    <mergeCell ref="B7:G7"/>
    <mergeCell ref="J7:O7"/>
    <mergeCell ref="R7:V7"/>
    <mergeCell ref="Y7:Z7"/>
    <mergeCell ref="C10:E10"/>
    <mergeCell ref="K10:M10"/>
    <mergeCell ref="S10:T10"/>
    <mergeCell ref="C11:E11"/>
    <mergeCell ref="K11:M11"/>
    <mergeCell ref="S11:T11"/>
    <mergeCell ref="C8:E8"/>
    <mergeCell ref="K8:M8"/>
    <mergeCell ref="S8:T8"/>
    <mergeCell ref="Y11:Z11"/>
    <mergeCell ref="AA11:AA17"/>
    <mergeCell ref="C12:E12"/>
    <mergeCell ref="K12:M12"/>
    <mergeCell ref="S12:T12"/>
    <mergeCell ref="C13:E13"/>
    <mergeCell ref="K13:M13"/>
    <mergeCell ref="S13:T13"/>
    <mergeCell ref="C14:E14"/>
    <mergeCell ref="K14:M14"/>
    <mergeCell ref="S14:T14"/>
    <mergeCell ref="C15:E15"/>
    <mergeCell ref="K15:M15"/>
    <mergeCell ref="S15:T15"/>
    <mergeCell ref="Y15:Z15"/>
    <mergeCell ref="C16:E16"/>
    <mergeCell ref="K16:M16"/>
    <mergeCell ref="S16:T16"/>
    <mergeCell ref="Y16:Z16"/>
    <mergeCell ref="Y18:Z18"/>
    <mergeCell ref="C19:E19"/>
    <mergeCell ref="K19:M19"/>
    <mergeCell ref="S19:T19"/>
    <mergeCell ref="C20:E20"/>
    <mergeCell ref="K20:M20"/>
    <mergeCell ref="S20:T20"/>
    <mergeCell ref="C17:E17"/>
    <mergeCell ref="K17:M17"/>
    <mergeCell ref="S17:T17"/>
    <mergeCell ref="C18:E18"/>
    <mergeCell ref="K18:M18"/>
    <mergeCell ref="S18:T18"/>
    <mergeCell ref="C23:E23"/>
    <mergeCell ref="K23:M23"/>
    <mergeCell ref="S23:T23"/>
    <mergeCell ref="C24:E24"/>
    <mergeCell ref="K24:M24"/>
    <mergeCell ref="S24:T24"/>
    <mergeCell ref="C21:E21"/>
    <mergeCell ref="K21:M21"/>
    <mergeCell ref="S21:T21"/>
    <mergeCell ref="C22:E22"/>
    <mergeCell ref="K22:M22"/>
    <mergeCell ref="S22:T22"/>
    <mergeCell ref="C27:E27"/>
    <mergeCell ref="K27:M27"/>
    <mergeCell ref="S27:T27"/>
    <mergeCell ref="B28:G28"/>
    <mergeCell ref="J28:O28"/>
    <mergeCell ref="R28:V28"/>
    <mergeCell ref="Y24:Z24"/>
    <mergeCell ref="C25:E25"/>
    <mergeCell ref="K25:M25"/>
    <mergeCell ref="S25:T25"/>
    <mergeCell ref="C26:E26"/>
    <mergeCell ref="K26:M26"/>
    <mergeCell ref="S26:T26"/>
    <mergeCell ref="Y28:Z29"/>
    <mergeCell ref="C29:F29"/>
    <mergeCell ref="K29:N29"/>
    <mergeCell ref="S29:U29"/>
    <mergeCell ref="Y31:Z31"/>
    <mergeCell ref="B32:C33"/>
    <mergeCell ref="E32:G33"/>
    <mergeCell ref="I32:K33"/>
    <mergeCell ref="L32:L33"/>
    <mergeCell ref="M32:O33"/>
    <mergeCell ref="B35:C35"/>
    <mergeCell ref="E35:G35"/>
    <mergeCell ref="I35:K35"/>
    <mergeCell ref="M35:O35"/>
    <mergeCell ref="X35:AA35"/>
    <mergeCell ref="P36:R36"/>
    <mergeCell ref="T32:V33"/>
    <mergeCell ref="B34:C34"/>
    <mergeCell ref="E34:G34"/>
    <mergeCell ref="I34:K34"/>
    <mergeCell ref="M34:O34"/>
    <mergeCell ref="T34:V34"/>
  </mergeCells>
  <phoneticPr fontId="1" type="noConversion"/>
  <conditionalFormatting sqref="E32 B32 I32">
    <cfRule type="cellIs" dxfId="29" priority="6" operator="greaterThan">
      <formula>24</formula>
    </cfRule>
  </conditionalFormatting>
  <conditionalFormatting sqref="Z12:Z14">
    <cfRule type="cellIs" dxfId="28" priority="5" operator="greaterThan">
      <formula>20</formula>
    </cfRule>
  </conditionalFormatting>
  <conditionalFormatting sqref="C29:F29 K29:N29 S29:U29 Y16:Z16">
    <cfRule type="cellIs" dxfId="27" priority="4" operator="equal">
      <formula>"OVERLOAD"</formula>
    </cfRule>
  </conditionalFormatting>
  <conditionalFormatting sqref="T32:V33">
    <cfRule type="cellIs" dxfId="26" priority="3" operator="equal">
      <formula>"ERROR"</formula>
    </cfRule>
  </conditionalFormatting>
  <conditionalFormatting sqref="G24:G27 O24:O27 V24:V27">
    <cfRule type="cellIs" dxfId="25" priority="2" operator="greaterThan">
      <formula>16</formula>
    </cfRule>
  </conditionalFormatting>
  <conditionalFormatting sqref="G8:G23 O8:O23 V8:V23">
    <cfRule type="cellIs" dxfId="24" priority="1" operator="greaterThan">
      <formula>12</formula>
    </cfRule>
  </conditionalFormatting>
  <printOptions horizontalCentered="1" verticalCentered="1"/>
  <pageMargins left="0.25" right="0.25" top="0.75" bottom="0.75" header="0.3" footer="0.3"/>
  <pageSetup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7"/>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92</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52</v>
      </c>
      <c r="K7" s="127"/>
      <c r="L7" s="127"/>
      <c r="M7" s="127"/>
      <c r="N7" s="127"/>
      <c r="O7" s="128"/>
      <c r="P7" s="22"/>
      <c r="Q7" s="21"/>
      <c r="R7" s="127" t="s">
        <v>53</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N8/$Y$4/$Y$8</f>
        <v>0</v>
      </c>
      <c r="P8" s="22"/>
      <c r="Q8" s="21"/>
      <c r="R8" s="25" t="s">
        <v>4</v>
      </c>
      <c r="S8" s="115" t="s">
        <v>43</v>
      </c>
      <c r="T8" s="117"/>
      <c r="U8" s="61">
        <v>250</v>
      </c>
      <c r="V8" s="62">
        <f t="shared" ref="V8:V15" si="0">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17" si="1">F9/$Y$4/$Y$8</f>
        <v>0</v>
      </c>
      <c r="H9" s="20"/>
      <c r="I9" s="21"/>
      <c r="J9" s="25" t="s">
        <v>4</v>
      </c>
      <c r="K9" s="115" t="s">
        <v>96</v>
      </c>
      <c r="L9" s="116"/>
      <c r="M9" s="117"/>
      <c r="N9" s="61">
        <v>275</v>
      </c>
      <c r="O9" s="62">
        <f t="shared" ref="O9:O27" si="2">N9/$Y$4/$Y$8</f>
        <v>1.3560157790927021</v>
      </c>
      <c r="P9" s="22"/>
      <c r="Q9" s="21"/>
      <c r="R9" s="25" t="s">
        <v>4</v>
      </c>
      <c r="S9" s="115" t="s">
        <v>44</v>
      </c>
      <c r="T9" s="117"/>
      <c r="U9" s="61">
        <v>250</v>
      </c>
      <c r="V9" s="62">
        <f t="shared" si="0"/>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thickBot="1" x14ac:dyDescent="0.2">
      <c r="A10" s="19"/>
      <c r="B10" s="25" t="s">
        <v>4</v>
      </c>
      <c r="C10" s="115"/>
      <c r="D10" s="116"/>
      <c r="E10" s="117"/>
      <c r="F10" s="61"/>
      <c r="G10" s="62">
        <f t="shared" si="1"/>
        <v>0</v>
      </c>
      <c r="H10" s="20"/>
      <c r="I10" s="21"/>
      <c r="J10" s="25" t="s">
        <v>4</v>
      </c>
      <c r="K10" s="115" t="s">
        <v>97</v>
      </c>
      <c r="L10" s="116"/>
      <c r="M10" s="117"/>
      <c r="N10" s="61">
        <v>275</v>
      </c>
      <c r="O10" s="62">
        <f t="shared" si="2"/>
        <v>1.3560157790927021</v>
      </c>
      <c r="P10" s="22"/>
      <c r="Q10" s="21"/>
      <c r="R10" s="25" t="s">
        <v>4</v>
      </c>
      <c r="S10" s="115" t="s">
        <v>45</v>
      </c>
      <c r="T10" s="117"/>
      <c r="U10" s="61">
        <v>250</v>
      </c>
      <c r="V10" s="62">
        <f>U10/$Y$4/$Y$8</f>
        <v>1.2327416173570021</v>
      </c>
      <c r="W10" s="22"/>
      <c r="X10" s="16"/>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1"/>
        <v>1.7258382642998029</v>
      </c>
      <c r="H11" s="20"/>
      <c r="I11" s="21"/>
      <c r="J11" s="25" t="s">
        <v>4</v>
      </c>
      <c r="K11" s="115" t="s">
        <v>98</v>
      </c>
      <c r="L11" s="116"/>
      <c r="M11" s="117"/>
      <c r="N11" s="61">
        <v>275</v>
      </c>
      <c r="O11" s="62">
        <f t="shared" si="2"/>
        <v>1.3560157790927021</v>
      </c>
      <c r="P11" s="22"/>
      <c r="Q11" s="21"/>
      <c r="R11" s="25" t="s">
        <v>4</v>
      </c>
      <c r="S11" s="115" t="s">
        <v>46</v>
      </c>
      <c r="T11" s="117"/>
      <c r="U11" s="61">
        <v>250</v>
      </c>
      <c r="V11" s="62">
        <f t="shared" si="0"/>
        <v>1.2327416173570021</v>
      </c>
      <c r="W11" s="22"/>
      <c r="X11" s="15"/>
      <c r="Y11" s="83" t="s">
        <v>13</v>
      </c>
      <c r="Z11" s="84"/>
      <c r="AA11" s="147"/>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x14ac:dyDescent="0.15">
      <c r="A12" s="19"/>
      <c r="B12" s="25" t="s">
        <v>4</v>
      </c>
      <c r="C12" s="115" t="s">
        <v>49</v>
      </c>
      <c r="D12" s="116"/>
      <c r="E12" s="117"/>
      <c r="F12" s="61">
        <v>350</v>
      </c>
      <c r="G12" s="62">
        <f>F12/$Y$4/$Y$8</f>
        <v>1.7258382642998029</v>
      </c>
      <c r="H12" s="20"/>
      <c r="I12" s="21"/>
      <c r="J12" s="25" t="s">
        <v>4</v>
      </c>
      <c r="K12" s="115" t="s">
        <v>99</v>
      </c>
      <c r="L12" s="116"/>
      <c r="M12" s="117"/>
      <c r="N12" s="61">
        <v>275</v>
      </c>
      <c r="O12" s="62">
        <f t="shared" si="2"/>
        <v>1.3560157790927021</v>
      </c>
      <c r="P12" s="22"/>
      <c r="Q12" s="21"/>
      <c r="R12" s="25" t="s">
        <v>4</v>
      </c>
      <c r="S12" s="115" t="s">
        <v>47</v>
      </c>
      <c r="T12" s="117"/>
      <c r="U12" s="61">
        <v>250</v>
      </c>
      <c r="V12" s="62">
        <f t="shared" si="0"/>
        <v>1.2327416173570021</v>
      </c>
      <c r="W12" s="22"/>
      <c r="X12" s="15"/>
      <c r="Y12" s="70" t="s">
        <v>31</v>
      </c>
      <c r="Z12" s="55">
        <f>SUM(G8:G27)</f>
        <v>10.601577909270217</v>
      </c>
      <c r="AA12" s="147"/>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1"/>
        <v>0</v>
      </c>
      <c r="H13" s="20"/>
      <c r="I13" s="21"/>
      <c r="J13" s="25" t="s">
        <v>4</v>
      </c>
      <c r="K13" s="115" t="s">
        <v>100</v>
      </c>
      <c r="L13" s="116"/>
      <c r="M13" s="117"/>
      <c r="N13" s="61">
        <v>275</v>
      </c>
      <c r="O13" s="62">
        <f t="shared" si="2"/>
        <v>1.3560157790927021</v>
      </c>
      <c r="P13" s="22"/>
      <c r="Q13" s="21"/>
      <c r="R13" s="25" t="s">
        <v>4</v>
      </c>
      <c r="S13" s="115"/>
      <c r="T13" s="117"/>
      <c r="U13" s="61"/>
      <c r="V13" s="62">
        <f t="shared" si="0"/>
        <v>0</v>
      </c>
      <c r="W13" s="22"/>
      <c r="X13" s="15"/>
      <c r="Y13" s="71" t="s">
        <v>32</v>
      </c>
      <c r="Z13" s="56">
        <f>SUM(O8:O27)</f>
        <v>13.929980276134122</v>
      </c>
      <c r="AA13" s="14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thickBot="1" x14ac:dyDescent="0.2">
      <c r="A14" s="19"/>
      <c r="B14" s="25" t="s">
        <v>4</v>
      </c>
      <c r="C14" s="115"/>
      <c r="D14" s="116"/>
      <c r="E14" s="117"/>
      <c r="F14" s="61"/>
      <c r="G14" s="62">
        <f t="shared" si="1"/>
        <v>0</v>
      </c>
      <c r="H14" s="20"/>
      <c r="I14" s="21"/>
      <c r="J14" s="25" t="s">
        <v>4</v>
      </c>
      <c r="K14" s="115"/>
      <c r="L14" s="116"/>
      <c r="M14" s="117"/>
      <c r="N14" s="61"/>
      <c r="O14" s="62">
        <f t="shared" si="2"/>
        <v>0</v>
      </c>
      <c r="P14" s="22"/>
      <c r="Q14" s="21"/>
      <c r="R14" s="25" t="s">
        <v>4</v>
      </c>
      <c r="S14" s="115"/>
      <c r="T14" s="117"/>
      <c r="U14" s="61"/>
      <c r="V14" s="62">
        <f t="shared" si="0"/>
        <v>0</v>
      </c>
      <c r="W14" s="22"/>
      <c r="X14" s="15"/>
      <c r="Y14" s="72" t="s">
        <v>33</v>
      </c>
      <c r="Z14" s="57">
        <f>SUM(V8:V27)</f>
        <v>15.039447731755423</v>
      </c>
      <c r="AA14" s="14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x14ac:dyDescent="0.15">
      <c r="A15" s="19"/>
      <c r="B15" s="25" t="s">
        <v>4</v>
      </c>
      <c r="C15" s="115"/>
      <c r="D15" s="116"/>
      <c r="E15" s="117"/>
      <c r="F15" s="61"/>
      <c r="G15" s="62">
        <f t="shared" si="1"/>
        <v>0</v>
      </c>
      <c r="H15" s="20"/>
      <c r="I15" s="21"/>
      <c r="J15" s="25" t="s">
        <v>4</v>
      </c>
      <c r="K15" s="115"/>
      <c r="L15" s="116"/>
      <c r="M15" s="117"/>
      <c r="N15" s="61"/>
      <c r="O15" s="62">
        <f t="shared" si="2"/>
        <v>0</v>
      </c>
      <c r="P15" s="22"/>
      <c r="Q15" s="21"/>
      <c r="R15" s="25" t="s">
        <v>4</v>
      </c>
      <c r="S15" s="115"/>
      <c r="T15" s="117"/>
      <c r="U15" s="61"/>
      <c r="V15" s="62">
        <f t="shared" si="0"/>
        <v>0</v>
      </c>
      <c r="W15" s="22"/>
      <c r="X15" s="15"/>
      <c r="Y15" s="145" t="s">
        <v>22</v>
      </c>
      <c r="Z15" s="145"/>
      <c r="AA15" s="148"/>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x14ac:dyDescent="0.15">
      <c r="A16" s="19"/>
      <c r="B16" s="25" t="s">
        <v>4</v>
      </c>
      <c r="C16" s="115"/>
      <c r="D16" s="116"/>
      <c r="E16" s="117"/>
      <c r="F16" s="61"/>
      <c r="G16" s="62">
        <f t="shared" si="1"/>
        <v>0</v>
      </c>
      <c r="H16" s="20"/>
      <c r="I16" s="21"/>
      <c r="J16" s="25" t="s">
        <v>4</v>
      </c>
      <c r="K16" s="115"/>
      <c r="L16" s="116"/>
      <c r="M16" s="117"/>
      <c r="N16" s="61"/>
      <c r="O16" s="62">
        <f t="shared" si="2"/>
        <v>0</v>
      </c>
      <c r="P16" s="22"/>
      <c r="Q16" s="21"/>
      <c r="R16" s="25" t="s">
        <v>4</v>
      </c>
      <c r="S16" s="115"/>
      <c r="T16" s="117"/>
      <c r="U16" s="61"/>
      <c r="V16" s="62">
        <f t="shared" ref="V16:V27" si="3">U16/$Y$4/$Y$8</f>
        <v>0</v>
      </c>
      <c r="W16" s="22"/>
      <c r="X16" s="15"/>
      <c r="Y16" s="146" t="str">
        <f>IF(MAX(Z12:Z14)&gt;20,"OVERLOAD","OK")</f>
        <v>OK</v>
      </c>
      <c r="Z16" s="146"/>
      <c r="AA16" s="148"/>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thickBot="1" x14ac:dyDescent="0.2">
      <c r="A17" s="19"/>
      <c r="B17" s="25" t="s">
        <v>4</v>
      </c>
      <c r="C17" s="115"/>
      <c r="D17" s="116"/>
      <c r="E17" s="117"/>
      <c r="F17" s="61"/>
      <c r="G17" s="62">
        <f t="shared" si="1"/>
        <v>0</v>
      </c>
      <c r="H17" s="20"/>
      <c r="I17" s="21"/>
      <c r="J17" s="25" t="s">
        <v>4</v>
      </c>
      <c r="K17" s="115"/>
      <c r="L17" s="116"/>
      <c r="M17" s="117"/>
      <c r="N17" s="61"/>
      <c r="O17" s="62">
        <f t="shared" si="2"/>
        <v>0</v>
      </c>
      <c r="P17" s="22"/>
      <c r="Q17" s="21"/>
      <c r="R17" s="25" t="s">
        <v>4</v>
      </c>
      <c r="S17" s="115" t="s">
        <v>93</v>
      </c>
      <c r="T17" s="117"/>
      <c r="U17" s="61">
        <v>600</v>
      </c>
      <c r="V17" s="62">
        <f t="shared" si="3"/>
        <v>2.9585798816568047</v>
      </c>
      <c r="W17" s="22"/>
      <c r="X17" s="15"/>
      <c r="Y17" s="15"/>
      <c r="Z17" s="15"/>
      <c r="AA17" s="148"/>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x14ac:dyDescent="0.15">
      <c r="A18" s="19"/>
      <c r="B18" s="25" t="s">
        <v>4</v>
      </c>
      <c r="C18" s="115"/>
      <c r="D18" s="116"/>
      <c r="E18" s="117"/>
      <c r="F18" s="61"/>
      <c r="G18" s="62">
        <f t="shared" ref="G18:G27" si="4">F18/$Y$4/$Y$8</f>
        <v>0</v>
      </c>
      <c r="H18" s="20"/>
      <c r="I18" s="21"/>
      <c r="J18" s="25" t="s">
        <v>4</v>
      </c>
      <c r="K18" s="115"/>
      <c r="L18" s="116"/>
      <c r="M18" s="117"/>
      <c r="N18" s="61"/>
      <c r="O18" s="62">
        <f t="shared" si="2"/>
        <v>0</v>
      </c>
      <c r="P18" s="22"/>
      <c r="Q18" s="21"/>
      <c r="R18" s="25" t="s">
        <v>4</v>
      </c>
      <c r="S18" s="115" t="s">
        <v>94</v>
      </c>
      <c r="T18" s="117"/>
      <c r="U18" s="61">
        <v>600</v>
      </c>
      <c r="V18" s="62">
        <f t="shared" si="3"/>
        <v>2.9585798816568047</v>
      </c>
      <c r="W18" s="22"/>
      <c r="X18" s="15"/>
      <c r="Y18" s="83" t="s">
        <v>14</v>
      </c>
      <c r="Z18" s="84"/>
      <c r="AA18" s="29"/>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x14ac:dyDescent="0.15">
      <c r="A19" s="19"/>
      <c r="B19" s="25" t="s">
        <v>4</v>
      </c>
      <c r="C19" s="115"/>
      <c r="D19" s="116"/>
      <c r="E19" s="117"/>
      <c r="F19" s="61"/>
      <c r="G19" s="62">
        <f t="shared" si="4"/>
        <v>0</v>
      </c>
      <c r="H19" s="20"/>
      <c r="I19" s="21"/>
      <c r="J19" s="25" t="s">
        <v>4</v>
      </c>
      <c r="K19" s="115"/>
      <c r="L19" s="116"/>
      <c r="M19" s="117"/>
      <c r="N19" s="61"/>
      <c r="O19" s="62">
        <f t="shared" si="2"/>
        <v>0</v>
      </c>
      <c r="P19" s="22"/>
      <c r="Q19" s="21"/>
      <c r="R19" s="25" t="s">
        <v>4</v>
      </c>
      <c r="S19" s="115" t="s">
        <v>95</v>
      </c>
      <c r="T19" s="117"/>
      <c r="U19" s="61">
        <v>600</v>
      </c>
      <c r="V19" s="62">
        <f t="shared" si="3"/>
        <v>2.9585798816568047</v>
      </c>
      <c r="W19" s="22"/>
      <c r="X19" s="15"/>
      <c r="Y19" s="73" t="s">
        <v>0</v>
      </c>
      <c r="Z19" s="55">
        <f>Z12</f>
        <v>10.601577909270217</v>
      </c>
      <c r="AA19" s="29"/>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F20/$Y$4/$Y$8</f>
        <v>0</v>
      </c>
      <c r="H20" s="20"/>
      <c r="I20" s="21"/>
      <c r="J20" s="25" t="s">
        <v>4</v>
      </c>
      <c r="K20" s="115"/>
      <c r="L20" s="116"/>
      <c r="M20" s="117"/>
      <c r="N20" s="61"/>
      <c r="O20" s="62">
        <f t="shared" si="2"/>
        <v>0</v>
      </c>
      <c r="P20" s="22"/>
      <c r="Q20" s="21"/>
      <c r="R20" s="25" t="s">
        <v>4</v>
      </c>
      <c r="S20" s="115"/>
      <c r="T20" s="117"/>
      <c r="U20" s="61"/>
      <c r="V20" s="62">
        <f t="shared" si="3"/>
        <v>0</v>
      </c>
      <c r="W20" s="22"/>
      <c r="X20" s="15"/>
      <c r="Y20" s="73" t="s">
        <v>19</v>
      </c>
      <c r="Z20" s="56">
        <f>Z13</f>
        <v>13.929980276134122</v>
      </c>
      <c r="AA20" s="29"/>
      <c r="AB20" s="12" t="s">
        <v>7</v>
      </c>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thickBot="1" x14ac:dyDescent="0.2">
      <c r="A21" s="19"/>
      <c r="B21" s="25" t="s">
        <v>4</v>
      </c>
      <c r="C21" s="115"/>
      <c r="D21" s="116"/>
      <c r="E21" s="117"/>
      <c r="F21" s="61"/>
      <c r="G21" s="62">
        <f t="shared" si="4"/>
        <v>0</v>
      </c>
      <c r="H21" s="20"/>
      <c r="I21" s="21"/>
      <c r="J21" s="25" t="s">
        <v>4</v>
      </c>
      <c r="K21" s="115"/>
      <c r="L21" s="116"/>
      <c r="M21" s="117"/>
      <c r="N21" s="61"/>
      <c r="O21" s="62">
        <f t="shared" si="2"/>
        <v>0</v>
      </c>
      <c r="P21" s="22"/>
      <c r="Q21" s="21"/>
      <c r="R21" s="25" t="s">
        <v>4</v>
      </c>
      <c r="S21" s="115"/>
      <c r="T21" s="117"/>
      <c r="U21" s="61"/>
      <c r="V21" s="62">
        <f t="shared" si="3"/>
        <v>0</v>
      </c>
      <c r="W21" s="22"/>
      <c r="X21" s="53"/>
      <c r="Y21" s="74" t="s">
        <v>20</v>
      </c>
      <c r="Z21" s="57">
        <f>Z14</f>
        <v>15.039447731755423</v>
      </c>
      <c r="AA21" s="54"/>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x14ac:dyDescent="0.15">
      <c r="A22" s="19"/>
      <c r="B22" s="25" t="s">
        <v>4</v>
      </c>
      <c r="C22" s="115"/>
      <c r="D22" s="116"/>
      <c r="E22" s="117"/>
      <c r="F22" s="61"/>
      <c r="G22" s="62">
        <f t="shared" si="4"/>
        <v>0</v>
      </c>
      <c r="H22" s="20"/>
      <c r="I22" s="21"/>
      <c r="J22" s="25" t="s">
        <v>4</v>
      </c>
      <c r="K22" s="115"/>
      <c r="L22" s="116"/>
      <c r="M22" s="117"/>
      <c r="N22" s="61"/>
      <c r="O22" s="62">
        <f t="shared" si="2"/>
        <v>0</v>
      </c>
      <c r="P22" s="22"/>
      <c r="Q22" s="21"/>
      <c r="R22" s="25" t="s">
        <v>4</v>
      </c>
      <c r="S22" s="115"/>
      <c r="T22" s="117"/>
      <c r="U22" s="61"/>
      <c r="V22" s="62">
        <f t="shared" si="3"/>
        <v>0</v>
      </c>
      <c r="W22" s="22"/>
      <c r="X22" s="53"/>
      <c r="Y22" s="15"/>
      <c r="Z22" s="15"/>
      <c r="AA22" s="54"/>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30" t="s">
        <v>4</v>
      </c>
      <c r="C23" s="119"/>
      <c r="D23" s="120"/>
      <c r="E23" s="121"/>
      <c r="F23" s="63"/>
      <c r="G23" s="65">
        <f t="shared" si="4"/>
        <v>0</v>
      </c>
      <c r="H23" s="20"/>
      <c r="I23" s="21"/>
      <c r="J23" s="30" t="s">
        <v>4</v>
      </c>
      <c r="K23" s="119"/>
      <c r="L23" s="120"/>
      <c r="M23" s="121"/>
      <c r="N23" s="63"/>
      <c r="O23" s="65">
        <f t="shared" si="2"/>
        <v>0</v>
      </c>
      <c r="P23" s="22"/>
      <c r="Q23" s="21"/>
      <c r="R23" s="30" t="s">
        <v>4</v>
      </c>
      <c r="S23" s="119"/>
      <c r="T23" s="121"/>
      <c r="U23" s="63"/>
      <c r="V23" s="65">
        <f t="shared" si="3"/>
        <v>0</v>
      </c>
      <c r="W23" s="22"/>
      <c r="X23" s="15"/>
      <c r="Y23" s="15"/>
      <c r="Z23" s="15"/>
      <c r="AA23" s="28"/>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Top="1" x14ac:dyDescent="0.15">
      <c r="A24" s="19"/>
      <c r="B24" s="78" t="s">
        <v>5</v>
      </c>
      <c r="C24" s="122"/>
      <c r="D24" s="123"/>
      <c r="E24" s="124"/>
      <c r="F24" s="79"/>
      <c r="G24" s="80">
        <f t="shared" si="4"/>
        <v>0</v>
      </c>
      <c r="H24" s="20"/>
      <c r="I24" s="21"/>
      <c r="J24" s="78" t="s">
        <v>5</v>
      </c>
      <c r="K24" s="122"/>
      <c r="L24" s="123"/>
      <c r="M24" s="124"/>
      <c r="N24" s="79"/>
      <c r="O24" s="80">
        <f t="shared" si="2"/>
        <v>0</v>
      </c>
      <c r="P24" s="22"/>
      <c r="Q24" s="21"/>
      <c r="R24" s="78" t="s">
        <v>5</v>
      </c>
      <c r="S24" s="122"/>
      <c r="T24" s="124"/>
      <c r="U24" s="79"/>
      <c r="V24" s="80">
        <f t="shared" si="3"/>
        <v>0</v>
      </c>
      <c r="W24" s="22"/>
      <c r="X24" s="15"/>
      <c r="Y24" s="83" t="s">
        <v>15</v>
      </c>
      <c r="Z24" s="84"/>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x14ac:dyDescent="0.15">
      <c r="A25" s="19"/>
      <c r="B25" s="32" t="s">
        <v>5</v>
      </c>
      <c r="C25" s="115"/>
      <c r="D25" s="116"/>
      <c r="E25" s="117"/>
      <c r="F25" s="61"/>
      <c r="G25" s="67">
        <f t="shared" si="4"/>
        <v>0</v>
      </c>
      <c r="H25" s="20"/>
      <c r="I25" s="21"/>
      <c r="J25" s="32" t="s">
        <v>5</v>
      </c>
      <c r="K25" s="115"/>
      <c r="L25" s="116"/>
      <c r="M25" s="117"/>
      <c r="N25" s="61"/>
      <c r="O25" s="67">
        <f t="shared" si="2"/>
        <v>0</v>
      </c>
      <c r="P25" s="22"/>
      <c r="Q25" s="21"/>
      <c r="R25" s="32" t="s">
        <v>5</v>
      </c>
      <c r="S25" s="115"/>
      <c r="T25" s="117"/>
      <c r="U25" s="61"/>
      <c r="V25" s="67">
        <f t="shared" si="3"/>
        <v>0</v>
      </c>
      <c r="W25" s="22"/>
      <c r="X25" s="15"/>
      <c r="Y25" s="70" t="s">
        <v>16</v>
      </c>
      <c r="Z25" s="58">
        <f>IF(AVERAGE($B$32,$E$32,$I$32)&gt;0,B$32/AVERAGE($B$32,$E$32,$I$32),"")</f>
        <v>0.97420436631087926</v>
      </c>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3.5" customHeight="1" x14ac:dyDescent="0.15">
      <c r="A26" s="19"/>
      <c r="B26" s="32" t="s">
        <v>5</v>
      </c>
      <c r="C26" s="115"/>
      <c r="D26" s="116"/>
      <c r="E26" s="117"/>
      <c r="F26" s="61"/>
      <c r="G26" s="67">
        <f t="shared" si="4"/>
        <v>0</v>
      </c>
      <c r="H26" s="20"/>
      <c r="I26" s="21"/>
      <c r="J26" s="32" t="s">
        <v>5</v>
      </c>
      <c r="K26" s="115"/>
      <c r="L26" s="116"/>
      <c r="M26" s="117"/>
      <c r="N26" s="61"/>
      <c r="O26" s="67">
        <f t="shared" si="2"/>
        <v>0</v>
      </c>
      <c r="P26" s="22"/>
      <c r="Q26" s="21"/>
      <c r="R26" s="32" t="s">
        <v>5</v>
      </c>
      <c r="S26" s="115"/>
      <c r="T26" s="117"/>
      <c r="U26" s="61"/>
      <c r="V26" s="67">
        <f t="shared" si="3"/>
        <v>0</v>
      </c>
      <c r="W26" s="22"/>
      <c r="X26" s="15"/>
      <c r="Y26" s="71" t="s">
        <v>17</v>
      </c>
      <c r="Z26" s="59">
        <f>IF(AVERAGE($B$32,$E$32,$I$32)&gt;0,E32/AVERAGE($B$32,$E$32,$I$32),"")</f>
        <v>0.93029555316136325</v>
      </c>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thickBot="1" x14ac:dyDescent="0.2">
      <c r="A27" s="19"/>
      <c r="B27" s="32" t="s">
        <v>5</v>
      </c>
      <c r="C27" s="115" t="s">
        <v>86</v>
      </c>
      <c r="D27" s="116"/>
      <c r="E27" s="117"/>
      <c r="F27" s="61">
        <v>1450</v>
      </c>
      <c r="G27" s="67">
        <f t="shared" si="4"/>
        <v>7.1499013806706113</v>
      </c>
      <c r="H27" s="20"/>
      <c r="I27" s="21"/>
      <c r="J27" s="32" t="s">
        <v>5</v>
      </c>
      <c r="K27" s="115" t="s">
        <v>87</v>
      </c>
      <c r="L27" s="116"/>
      <c r="M27" s="117"/>
      <c r="N27" s="61">
        <v>1450</v>
      </c>
      <c r="O27" s="67">
        <f t="shared" si="2"/>
        <v>7.1499013806706113</v>
      </c>
      <c r="P27" s="22"/>
      <c r="Q27" s="21"/>
      <c r="R27" s="32" t="s">
        <v>5</v>
      </c>
      <c r="S27" s="115"/>
      <c r="T27" s="117"/>
      <c r="U27" s="61"/>
      <c r="V27" s="67">
        <f t="shared" si="3"/>
        <v>0</v>
      </c>
      <c r="W27" s="22"/>
      <c r="X27" s="15"/>
      <c r="Y27" s="72" t="s">
        <v>18</v>
      </c>
      <c r="Z27" s="60">
        <f>IF(AVERAGE($B$32,$E$32,$I$32)&gt;0,I32/AVERAGE($B$32,$E$32,$I$32),"")</f>
        <v>1.0955000805277577</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ht="13.5" customHeight="1" x14ac:dyDescent="0.15">
      <c r="A28" s="19"/>
      <c r="B28" s="118" t="s">
        <v>6</v>
      </c>
      <c r="C28" s="118"/>
      <c r="D28" s="118"/>
      <c r="E28" s="118"/>
      <c r="F28" s="118"/>
      <c r="G28" s="118"/>
      <c r="H28" s="22"/>
      <c r="I28" s="21"/>
      <c r="J28" s="118" t="s">
        <v>6</v>
      </c>
      <c r="K28" s="118"/>
      <c r="L28" s="118"/>
      <c r="M28" s="118"/>
      <c r="N28" s="118"/>
      <c r="O28" s="118"/>
      <c r="P28" s="22"/>
      <c r="Q28" s="21"/>
      <c r="R28" s="118" t="s">
        <v>6</v>
      </c>
      <c r="S28" s="118"/>
      <c r="T28" s="118"/>
      <c r="U28" s="118"/>
      <c r="V28" s="118"/>
      <c r="W28" s="22"/>
      <c r="X28" s="15"/>
      <c r="Y28" s="85" t="s">
        <v>21</v>
      </c>
      <c r="Z28" s="85"/>
      <c r="AA28" s="28"/>
    </row>
    <row r="29" spans="1:121" ht="14.25" customHeight="1" x14ac:dyDescent="0.15">
      <c r="A29" s="19"/>
      <c r="B29" s="20"/>
      <c r="C29" s="99" t="str">
        <f>IF(OR((MAX(G8:G23)&gt;12),(MAX(G24:G27)&gt;16)),"OVERLOAD","OK")</f>
        <v>OK</v>
      </c>
      <c r="D29" s="100"/>
      <c r="E29" s="100"/>
      <c r="F29" s="100"/>
      <c r="G29" s="34"/>
      <c r="H29" s="35"/>
      <c r="I29" s="21"/>
      <c r="J29" s="20"/>
      <c r="K29" s="99" t="str">
        <f>IF(OR((MAX(O8:O23)&gt;12),(MAX(O24:O27)&gt;16)),"OVERLOAD","OK")</f>
        <v>OK</v>
      </c>
      <c r="L29" s="100"/>
      <c r="M29" s="100"/>
      <c r="N29" s="100"/>
      <c r="O29" s="20"/>
      <c r="P29" s="22"/>
      <c r="Q29" s="21"/>
      <c r="R29" s="20"/>
      <c r="S29" s="101" t="str">
        <f>IF(OR((MAX(V8:V23)&gt;12),(MAX(V24:V27)&gt;16)),"OVERLOAD","OK")</f>
        <v>OK</v>
      </c>
      <c r="T29" s="101"/>
      <c r="U29" s="101"/>
      <c r="V29" s="20"/>
      <c r="W29" s="22"/>
      <c r="X29" s="15"/>
      <c r="Y29" s="86"/>
      <c r="Z29" s="86"/>
      <c r="AA29" s="28"/>
    </row>
    <row r="30" spans="1:121" ht="15.75" customHeight="1" thickBot="1" x14ac:dyDescent="0.2">
      <c r="A30" s="36"/>
      <c r="B30" s="37"/>
      <c r="C30" s="37"/>
      <c r="D30" s="37"/>
      <c r="E30" s="37"/>
      <c r="F30" s="37"/>
      <c r="G30" s="37"/>
      <c r="H30" s="38"/>
      <c r="I30" s="39"/>
      <c r="J30" s="37"/>
      <c r="K30" s="37"/>
      <c r="L30" s="37"/>
      <c r="M30" s="37"/>
      <c r="N30" s="37"/>
      <c r="O30" s="37"/>
      <c r="P30" s="38"/>
      <c r="Q30" s="39"/>
      <c r="R30" s="37"/>
      <c r="S30" s="37"/>
      <c r="T30" s="37"/>
      <c r="U30" s="37"/>
      <c r="V30" s="37"/>
      <c r="W30" s="38"/>
      <c r="X30" s="15"/>
      <c r="Y30" s="15"/>
      <c r="Z30" s="15"/>
      <c r="AA30" s="28"/>
    </row>
    <row r="31" spans="1:121" ht="14.25" customHeight="1" thickTop="1" thickBot="1" x14ac:dyDescent="0.2">
      <c r="A31" s="40"/>
      <c r="B31" s="41"/>
      <c r="C31" s="41"/>
      <c r="D31" s="41"/>
      <c r="E31" s="41"/>
      <c r="F31" s="41"/>
      <c r="G31" s="41"/>
      <c r="H31" s="41"/>
      <c r="I31" s="41"/>
      <c r="J31" s="41"/>
      <c r="K31" s="41"/>
      <c r="L31" s="41"/>
      <c r="M31" s="41"/>
      <c r="N31" s="41"/>
      <c r="O31" s="41"/>
      <c r="P31" s="41"/>
      <c r="Q31" s="41"/>
      <c r="R31" s="41"/>
      <c r="S31" s="41"/>
      <c r="T31" s="41"/>
      <c r="U31" s="41"/>
      <c r="V31" s="41"/>
      <c r="W31" s="42"/>
      <c r="X31" s="15"/>
      <c r="Y31" s="83" t="s">
        <v>23</v>
      </c>
      <c r="Z31" s="84"/>
      <c r="AA31" s="28"/>
    </row>
    <row r="32" spans="1:121" s="12" customFormat="1" ht="17.25" customHeight="1" x14ac:dyDescent="0.15">
      <c r="A32" s="40"/>
      <c r="B32" s="102">
        <f>IMABS(COMPLEX(0.866*Z19--0.866*Z21,-0.5*Z19--0.5*Z21))</f>
        <v>22.315720708650911</v>
      </c>
      <c r="C32" s="103"/>
      <c r="D32" s="43"/>
      <c r="E32" s="102">
        <f>IMABS(COMPLEX(0*Z20--0.866*Z19,1*Z20--0.5*Z19))</f>
        <v>21.30991859486706</v>
      </c>
      <c r="F32" s="106"/>
      <c r="G32" s="103"/>
      <c r="H32" s="41"/>
      <c r="I32" s="102">
        <f>IMABS(COMPLEX(-0.866*Z21-0*Z20,-0.5*Z21-1*Z20))</f>
        <v>25.094194481941745</v>
      </c>
      <c r="J32" s="106"/>
      <c r="K32" s="103"/>
      <c r="L32" s="108"/>
      <c r="M32" s="109">
        <f>SUM(Z12:Z14)*Y4/1000</f>
        <v>8.2307692307692299</v>
      </c>
      <c r="N32" s="110"/>
      <c r="O32" s="111"/>
      <c r="P32" s="41"/>
      <c r="Q32" s="41"/>
      <c r="R32" s="41"/>
      <c r="S32" s="41"/>
      <c r="T32" s="92" t="str">
        <f>IF(OR((MAX(B32,E32,I32)&gt;35),C29="OVERLOAD",K29="OVERLOAD",S29="OVERLOAD",Y16="OVERLOAD"),"ERROR","OK")</f>
        <v>OK</v>
      </c>
      <c r="U32" s="93"/>
      <c r="V32" s="94"/>
      <c r="W32" s="44"/>
      <c r="X32" s="15"/>
      <c r="Y32" s="70" t="s">
        <v>16</v>
      </c>
      <c r="Z32" s="76">
        <f>(35-B32)/35</f>
        <v>0.36240797975283112</v>
      </c>
      <c r="AA32" s="28"/>
    </row>
    <row r="33" spans="1:27" s="12" customFormat="1" ht="15" thickBot="1" x14ac:dyDescent="0.2">
      <c r="A33" s="40"/>
      <c r="B33" s="104"/>
      <c r="C33" s="105"/>
      <c r="D33" s="43"/>
      <c r="E33" s="104"/>
      <c r="F33" s="107"/>
      <c r="G33" s="105"/>
      <c r="H33" s="41"/>
      <c r="I33" s="104"/>
      <c r="J33" s="107"/>
      <c r="K33" s="105"/>
      <c r="L33" s="108"/>
      <c r="M33" s="112"/>
      <c r="N33" s="113"/>
      <c r="O33" s="114"/>
      <c r="P33" s="41"/>
      <c r="Q33" s="41"/>
      <c r="R33" s="41"/>
      <c r="S33" s="41"/>
      <c r="T33" s="95"/>
      <c r="U33" s="96"/>
      <c r="V33" s="97"/>
      <c r="W33" s="44"/>
      <c r="X33" s="15"/>
      <c r="Y33" s="71" t="s">
        <v>17</v>
      </c>
      <c r="Z33" s="76">
        <f>(35-E32)/35</f>
        <v>0.3911451830037983</v>
      </c>
      <c r="AA33" s="28"/>
    </row>
    <row r="34" spans="1:27" s="12" customFormat="1" ht="15" thickBot="1" x14ac:dyDescent="0.2">
      <c r="A34" s="40"/>
      <c r="B34" s="98" t="s">
        <v>9</v>
      </c>
      <c r="C34" s="98"/>
      <c r="D34" s="45"/>
      <c r="E34" s="98" t="s">
        <v>10</v>
      </c>
      <c r="F34" s="98"/>
      <c r="G34" s="98"/>
      <c r="H34" s="46"/>
      <c r="I34" s="98" t="s">
        <v>11</v>
      </c>
      <c r="J34" s="98"/>
      <c r="K34" s="98"/>
      <c r="L34" s="45"/>
      <c r="M34" s="98" t="s">
        <v>24</v>
      </c>
      <c r="N34" s="98"/>
      <c r="O34" s="98"/>
      <c r="P34" s="46"/>
      <c r="Q34" s="46"/>
      <c r="R34" s="46"/>
      <c r="S34" s="41"/>
      <c r="T34" s="98" t="s">
        <v>8</v>
      </c>
      <c r="U34" s="98"/>
      <c r="V34" s="98"/>
      <c r="W34" s="44"/>
      <c r="X34" s="15"/>
      <c r="Y34" s="72" t="s">
        <v>18</v>
      </c>
      <c r="Z34" s="77">
        <f>(35-I32)/35</f>
        <v>0.28302301480166442</v>
      </c>
      <c r="AA34" s="28"/>
    </row>
    <row r="35" spans="1:27" s="12" customFormat="1" ht="15" thickBot="1" x14ac:dyDescent="0.2">
      <c r="A35" s="47"/>
      <c r="B35" s="87" t="s">
        <v>59</v>
      </c>
      <c r="C35" s="87"/>
      <c r="D35" s="48"/>
      <c r="E35" s="87" t="s">
        <v>59</v>
      </c>
      <c r="F35" s="87"/>
      <c r="G35" s="87"/>
      <c r="H35" s="49"/>
      <c r="I35" s="87" t="s">
        <v>59</v>
      </c>
      <c r="J35" s="87"/>
      <c r="K35" s="87"/>
      <c r="L35" s="48"/>
      <c r="M35" s="87" t="s">
        <v>91</v>
      </c>
      <c r="N35" s="87"/>
      <c r="O35" s="87"/>
      <c r="P35" s="50"/>
      <c r="Q35" s="50"/>
      <c r="R35" s="50"/>
      <c r="S35" s="50"/>
      <c r="T35" s="50"/>
      <c r="U35" s="50"/>
      <c r="V35" s="50"/>
      <c r="W35" s="51"/>
      <c r="X35" s="88" t="s">
        <v>84</v>
      </c>
      <c r="Y35" s="89"/>
      <c r="Z35" s="89"/>
      <c r="AA35" s="90"/>
    </row>
    <row r="36" spans="1:27" s="12" customFormat="1" x14ac:dyDescent="0.15">
      <c r="P36" s="91"/>
      <c r="Q36" s="91"/>
      <c r="R36" s="91"/>
    </row>
    <row r="37" spans="1:27" s="12" customFormat="1" x14ac:dyDescent="0.15">
      <c r="I37" s="12" t="s">
        <v>7</v>
      </c>
      <c r="AA37" s="52"/>
    </row>
    <row r="38" spans="1:27" s="12" customFormat="1" x14ac:dyDescent="0.15">
      <c r="AA38" s="52"/>
    </row>
    <row r="39" spans="1:27" s="12" customFormat="1" x14ac:dyDescent="0.15">
      <c r="O39" s="12" t="s">
        <v>7</v>
      </c>
      <c r="AA39" s="52"/>
    </row>
    <row r="40" spans="1:27" s="12" customFormat="1" x14ac:dyDescent="0.15">
      <c r="AA40" s="52"/>
    </row>
    <row r="41" spans="1:27" s="12" customFormat="1" x14ac:dyDescent="0.15">
      <c r="AA41" s="52"/>
    </row>
    <row r="42" spans="1:27" s="12" customFormat="1" x14ac:dyDescent="0.15">
      <c r="AA42" s="52"/>
    </row>
    <row r="43" spans="1:27" s="12" customFormat="1" x14ac:dyDescent="0.15">
      <c r="AA43" s="52"/>
    </row>
    <row r="44" spans="1:27" s="12" customFormat="1" x14ac:dyDescent="0.15">
      <c r="A44" s="33"/>
      <c r="W44" s="33"/>
      <c r="AA44" s="52"/>
    </row>
    <row r="45" spans="1:27" s="12" customFormat="1" x14ac:dyDescent="0.15">
      <c r="A45" s="33"/>
      <c r="W45" s="33"/>
      <c r="AA45" s="52"/>
    </row>
    <row r="46" spans="1:27" s="12" customFormat="1" x14ac:dyDescent="0.15">
      <c r="A46" s="33"/>
      <c r="W46" s="33"/>
      <c r="AA46" s="52"/>
    </row>
    <row r="47" spans="1:27" s="12" customFormat="1" x14ac:dyDescent="0.15">
      <c r="A47" s="33"/>
      <c r="W47" s="33"/>
      <c r="AA47" s="52"/>
    </row>
  </sheetData>
  <sheetProtection password="BA58" sheet="1" objects="1" scenarios="1"/>
  <mergeCells count="107">
    <mergeCell ref="X1:AA2"/>
    <mergeCell ref="A3:H4"/>
    <mergeCell ref="I3:P4"/>
    <mergeCell ref="Q3:W4"/>
    <mergeCell ref="Y3:Z3"/>
    <mergeCell ref="Y4:Z4"/>
    <mergeCell ref="Y8:Z8"/>
    <mergeCell ref="C9:E9"/>
    <mergeCell ref="K9:M9"/>
    <mergeCell ref="S9:T9"/>
    <mergeCell ref="Y9:Z9"/>
    <mergeCell ref="Y5:Z5"/>
    <mergeCell ref="C6:E6"/>
    <mergeCell ref="K6:M6"/>
    <mergeCell ref="S6:T6"/>
    <mergeCell ref="B7:G7"/>
    <mergeCell ref="J7:O7"/>
    <mergeCell ref="R7:V7"/>
    <mergeCell ref="Y7:Z7"/>
    <mergeCell ref="C10:E10"/>
    <mergeCell ref="K10:M10"/>
    <mergeCell ref="S10:T10"/>
    <mergeCell ref="C11:E11"/>
    <mergeCell ref="K11:M11"/>
    <mergeCell ref="S11:T11"/>
    <mergeCell ref="C8:E8"/>
    <mergeCell ref="K8:M8"/>
    <mergeCell ref="S8:T8"/>
    <mergeCell ref="Y11:Z11"/>
    <mergeCell ref="AA11:AA17"/>
    <mergeCell ref="C12:E12"/>
    <mergeCell ref="K12:M12"/>
    <mergeCell ref="S12:T12"/>
    <mergeCell ref="C13:E13"/>
    <mergeCell ref="K13:M13"/>
    <mergeCell ref="S13:T13"/>
    <mergeCell ref="C14:E14"/>
    <mergeCell ref="K14:M14"/>
    <mergeCell ref="C17:E17"/>
    <mergeCell ref="K17:M17"/>
    <mergeCell ref="S17:T17"/>
    <mergeCell ref="Y16:Z16"/>
    <mergeCell ref="S14:T14"/>
    <mergeCell ref="C15:E15"/>
    <mergeCell ref="K15:M15"/>
    <mergeCell ref="S15:T15"/>
    <mergeCell ref="C16:E16"/>
    <mergeCell ref="K16:M16"/>
    <mergeCell ref="S16:T16"/>
    <mergeCell ref="C20:E20"/>
    <mergeCell ref="K20:M20"/>
    <mergeCell ref="S20:T20"/>
    <mergeCell ref="C21:E21"/>
    <mergeCell ref="K21:M21"/>
    <mergeCell ref="S21:T21"/>
    <mergeCell ref="C18:E18"/>
    <mergeCell ref="K18:M18"/>
    <mergeCell ref="S18:T18"/>
    <mergeCell ref="C19:E19"/>
    <mergeCell ref="K19:M19"/>
    <mergeCell ref="S19:T19"/>
    <mergeCell ref="Y24:Z24"/>
    <mergeCell ref="C24:E24"/>
    <mergeCell ref="K24:M24"/>
    <mergeCell ref="S24:T24"/>
    <mergeCell ref="C25:E25"/>
    <mergeCell ref="K25:M25"/>
    <mergeCell ref="S25:T25"/>
    <mergeCell ref="C22:E22"/>
    <mergeCell ref="K22:M22"/>
    <mergeCell ref="S22:T22"/>
    <mergeCell ref="C23:E23"/>
    <mergeCell ref="K23:M23"/>
    <mergeCell ref="S23:T23"/>
    <mergeCell ref="C29:F29"/>
    <mergeCell ref="K29:N29"/>
    <mergeCell ref="S29:U29"/>
    <mergeCell ref="C26:E26"/>
    <mergeCell ref="K26:M26"/>
    <mergeCell ref="S26:T26"/>
    <mergeCell ref="C27:E27"/>
    <mergeCell ref="K27:M27"/>
    <mergeCell ref="S27:T27"/>
    <mergeCell ref="X35:AA35"/>
    <mergeCell ref="P36:R36"/>
    <mergeCell ref="Y15:Z15"/>
    <mergeCell ref="Y18:Z18"/>
    <mergeCell ref="B34:C34"/>
    <mergeCell ref="E34:G34"/>
    <mergeCell ref="I34:K34"/>
    <mergeCell ref="M34:O34"/>
    <mergeCell ref="T34:V34"/>
    <mergeCell ref="B35:C35"/>
    <mergeCell ref="E35:G35"/>
    <mergeCell ref="I35:K35"/>
    <mergeCell ref="M35:O35"/>
    <mergeCell ref="Y31:Z31"/>
    <mergeCell ref="B32:C33"/>
    <mergeCell ref="E32:G33"/>
    <mergeCell ref="I32:K33"/>
    <mergeCell ref="L32:L33"/>
    <mergeCell ref="M32:O33"/>
    <mergeCell ref="T32:V33"/>
    <mergeCell ref="Y28:Z29"/>
    <mergeCell ref="B28:G28"/>
    <mergeCell ref="J28:O28"/>
    <mergeCell ref="R28:V28"/>
  </mergeCells>
  <phoneticPr fontId="1" type="noConversion"/>
  <conditionalFormatting sqref="E32 B32 I32">
    <cfRule type="cellIs" dxfId="23" priority="21" operator="greaterThan">
      <formula>35</formula>
    </cfRule>
  </conditionalFormatting>
  <conditionalFormatting sqref="Z12:Z14">
    <cfRule type="cellIs" dxfId="22" priority="20" operator="greaterThan">
      <formula>20</formula>
    </cfRule>
  </conditionalFormatting>
  <conditionalFormatting sqref="C29:F29 K29:N29 S29:U29 Y16:Z16">
    <cfRule type="cellIs" dxfId="21" priority="19" operator="equal">
      <formula>"OVERLOAD"</formula>
    </cfRule>
  </conditionalFormatting>
  <conditionalFormatting sqref="T32:V33">
    <cfRule type="cellIs" dxfId="20" priority="16" operator="equal">
      <formula>"ERROR"</formula>
    </cfRule>
  </conditionalFormatting>
  <conditionalFormatting sqref="G24:G27 O24:O27 V24:V27">
    <cfRule type="cellIs" dxfId="19" priority="3" operator="greaterThan">
      <formula>16</formula>
    </cfRule>
  </conditionalFormatting>
  <conditionalFormatting sqref="G8:G23 O8:O23 V8:V23">
    <cfRule type="cellIs" dxfId="18" priority="2" operator="greaterThan">
      <formula>12</formula>
    </cfRule>
  </conditionalFormatting>
  <printOptions horizontalCentered="1" verticalCentered="1"/>
  <pageMargins left="0.25" right="0.25" top="0.75" bottom="0.75" header="0.3" footer="0.3"/>
  <pageSetup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9"/>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89</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27</v>
      </c>
      <c r="K7" s="127"/>
      <c r="L7" s="127"/>
      <c r="M7" s="127"/>
      <c r="N7" s="127"/>
      <c r="O7" s="128"/>
      <c r="P7" s="22"/>
      <c r="Q7" s="21"/>
      <c r="R7" s="127" t="s">
        <v>29</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 t="shared" ref="O8:O17" si="0">N8/$Y$4/$Y$8</f>
        <v>0</v>
      </c>
      <c r="P8" s="22"/>
      <c r="Q8" s="21"/>
      <c r="R8" s="25" t="s">
        <v>4</v>
      </c>
      <c r="S8" s="115" t="s">
        <v>43</v>
      </c>
      <c r="T8" s="117"/>
      <c r="U8" s="61">
        <v>250</v>
      </c>
      <c r="V8" s="62">
        <f t="shared" ref="V8:V17" si="1">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17" si="2">F9/$Y$4/$Y$8</f>
        <v>0</v>
      </c>
      <c r="H9" s="20"/>
      <c r="I9" s="21"/>
      <c r="J9" s="25" t="s">
        <v>4</v>
      </c>
      <c r="K9" s="115" t="s">
        <v>85</v>
      </c>
      <c r="L9" s="116"/>
      <c r="M9" s="117"/>
      <c r="N9" s="61">
        <v>275</v>
      </c>
      <c r="O9" s="62">
        <f t="shared" si="0"/>
        <v>1.3560157790927021</v>
      </c>
      <c r="P9" s="22"/>
      <c r="Q9" s="21"/>
      <c r="R9" s="25" t="s">
        <v>4</v>
      </c>
      <c r="S9" s="115" t="s">
        <v>44</v>
      </c>
      <c r="T9" s="117"/>
      <c r="U9" s="61">
        <v>250</v>
      </c>
      <c r="V9" s="62">
        <f t="shared" si="1"/>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thickBot="1" x14ac:dyDescent="0.2">
      <c r="A10" s="19"/>
      <c r="B10" s="25" t="s">
        <v>4</v>
      </c>
      <c r="C10" s="115"/>
      <c r="D10" s="116"/>
      <c r="E10" s="117"/>
      <c r="F10" s="61"/>
      <c r="G10" s="62">
        <f t="shared" si="2"/>
        <v>0</v>
      </c>
      <c r="H10" s="20"/>
      <c r="I10" s="21"/>
      <c r="J10" s="25" t="s">
        <v>4</v>
      </c>
      <c r="K10" s="115"/>
      <c r="L10" s="116"/>
      <c r="M10" s="117"/>
      <c r="N10" s="61"/>
      <c r="O10" s="62">
        <f t="shared" si="0"/>
        <v>0</v>
      </c>
      <c r="P10" s="22"/>
      <c r="Q10" s="21"/>
      <c r="R10" s="25" t="s">
        <v>4</v>
      </c>
      <c r="S10" s="115" t="s">
        <v>45</v>
      </c>
      <c r="T10" s="117"/>
      <c r="U10" s="61">
        <v>250</v>
      </c>
      <c r="V10" s="62">
        <f t="shared" si="1"/>
        <v>1.2327416173570021</v>
      </c>
      <c r="W10" s="22"/>
      <c r="X10" s="16"/>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2"/>
        <v>1.7258382642998029</v>
      </c>
      <c r="H11" s="20"/>
      <c r="I11" s="21"/>
      <c r="J11" s="25" t="s">
        <v>4</v>
      </c>
      <c r="K11" s="115"/>
      <c r="L11" s="116"/>
      <c r="M11" s="117"/>
      <c r="N11" s="61"/>
      <c r="O11" s="62">
        <f t="shared" si="0"/>
        <v>0</v>
      </c>
      <c r="P11" s="22"/>
      <c r="Q11" s="21"/>
      <c r="R11" s="25" t="s">
        <v>4</v>
      </c>
      <c r="S11" s="115"/>
      <c r="T11" s="117"/>
      <c r="U11" s="61"/>
      <c r="V11" s="62">
        <f t="shared" si="1"/>
        <v>0</v>
      </c>
      <c r="W11" s="22"/>
      <c r="X11" s="15"/>
      <c r="Y11" s="83" t="s">
        <v>13</v>
      </c>
      <c r="Z11" s="84"/>
      <c r="AA11" s="147" t="s">
        <v>22</v>
      </c>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x14ac:dyDescent="0.15">
      <c r="A12" s="19"/>
      <c r="B12" s="25" t="s">
        <v>4</v>
      </c>
      <c r="C12" s="115"/>
      <c r="D12" s="116"/>
      <c r="E12" s="117"/>
      <c r="F12" s="61"/>
      <c r="G12" s="62">
        <f t="shared" si="2"/>
        <v>0</v>
      </c>
      <c r="H12" s="20"/>
      <c r="I12" s="21"/>
      <c r="J12" s="25" t="s">
        <v>4</v>
      </c>
      <c r="K12" s="115"/>
      <c r="L12" s="116"/>
      <c r="M12" s="117"/>
      <c r="N12" s="61"/>
      <c r="O12" s="62">
        <f t="shared" si="0"/>
        <v>0</v>
      </c>
      <c r="P12" s="22"/>
      <c r="Q12" s="21"/>
      <c r="R12" s="25" t="s">
        <v>4</v>
      </c>
      <c r="S12" s="115"/>
      <c r="T12" s="117"/>
      <c r="U12" s="61"/>
      <c r="V12" s="62">
        <f t="shared" si="1"/>
        <v>0</v>
      </c>
      <c r="W12" s="22"/>
      <c r="X12" s="15"/>
      <c r="Y12" s="70" t="s">
        <v>31</v>
      </c>
      <c r="Z12" s="55">
        <f>SUM(G8:G17)</f>
        <v>11.094674556213018</v>
      </c>
      <c r="AA12" s="147"/>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2"/>
        <v>0</v>
      </c>
      <c r="H13" s="20"/>
      <c r="I13" s="21"/>
      <c r="J13" s="25" t="s">
        <v>4</v>
      </c>
      <c r="K13" s="115"/>
      <c r="L13" s="116"/>
      <c r="M13" s="117"/>
      <c r="N13" s="61"/>
      <c r="O13" s="62">
        <f t="shared" si="0"/>
        <v>0</v>
      </c>
      <c r="P13" s="22"/>
      <c r="Q13" s="21"/>
      <c r="R13" s="25" t="s">
        <v>4</v>
      </c>
      <c r="S13" s="115"/>
      <c r="T13" s="117"/>
      <c r="U13" s="61"/>
      <c r="V13" s="62">
        <f t="shared" si="1"/>
        <v>0</v>
      </c>
      <c r="W13" s="22"/>
      <c r="X13" s="15"/>
      <c r="Y13" s="71" t="s">
        <v>32</v>
      </c>
      <c r="Z13" s="56">
        <f>SUM(G20:G29)</f>
        <v>8.8757396449704142</v>
      </c>
      <c r="AA13" s="14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x14ac:dyDescent="0.15">
      <c r="A14" s="19"/>
      <c r="B14" s="25" t="s">
        <v>4</v>
      </c>
      <c r="C14" s="115"/>
      <c r="D14" s="116"/>
      <c r="E14" s="117"/>
      <c r="F14" s="61"/>
      <c r="G14" s="62">
        <f t="shared" si="2"/>
        <v>0</v>
      </c>
      <c r="H14" s="20"/>
      <c r="I14" s="21"/>
      <c r="J14" s="25" t="s">
        <v>4</v>
      </c>
      <c r="K14" s="115"/>
      <c r="L14" s="116"/>
      <c r="M14" s="117"/>
      <c r="N14" s="61"/>
      <c r="O14" s="62">
        <f t="shared" si="0"/>
        <v>0</v>
      </c>
      <c r="P14" s="22"/>
      <c r="Q14" s="21"/>
      <c r="R14" s="25" t="s">
        <v>4</v>
      </c>
      <c r="S14" s="115"/>
      <c r="T14" s="117"/>
      <c r="U14" s="61"/>
      <c r="V14" s="62">
        <f t="shared" si="1"/>
        <v>0</v>
      </c>
      <c r="W14" s="22"/>
      <c r="X14" s="15"/>
      <c r="Y14" s="71" t="s">
        <v>33</v>
      </c>
      <c r="Z14" s="56">
        <f>SUM(O8:O17)</f>
        <v>10.724852071005918</v>
      </c>
      <c r="AA14" s="14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thickBot="1" x14ac:dyDescent="0.2">
      <c r="A15" s="19"/>
      <c r="B15" s="30" t="s">
        <v>4</v>
      </c>
      <c r="C15" s="119"/>
      <c r="D15" s="120"/>
      <c r="E15" s="121"/>
      <c r="F15" s="63"/>
      <c r="G15" s="65">
        <f t="shared" si="2"/>
        <v>0</v>
      </c>
      <c r="H15" s="20"/>
      <c r="I15" s="21"/>
      <c r="J15" s="30" t="s">
        <v>4</v>
      </c>
      <c r="K15" s="119"/>
      <c r="L15" s="120"/>
      <c r="M15" s="121"/>
      <c r="N15" s="63"/>
      <c r="O15" s="65">
        <f t="shared" si="0"/>
        <v>0</v>
      </c>
      <c r="P15" s="22"/>
      <c r="Q15" s="21"/>
      <c r="R15" s="30" t="s">
        <v>4</v>
      </c>
      <c r="S15" s="119"/>
      <c r="T15" s="121"/>
      <c r="U15" s="63"/>
      <c r="V15" s="65">
        <f t="shared" si="1"/>
        <v>0</v>
      </c>
      <c r="W15" s="22"/>
      <c r="X15" s="15"/>
      <c r="Y15" s="71" t="s">
        <v>34</v>
      </c>
      <c r="Z15" s="56">
        <f>SUM(O20:O29)</f>
        <v>7.1499013806706113</v>
      </c>
      <c r="AA15" s="14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thickTop="1" x14ac:dyDescent="0.15">
      <c r="A16" s="19"/>
      <c r="B16" s="31" t="s">
        <v>5</v>
      </c>
      <c r="C16" s="122"/>
      <c r="D16" s="123"/>
      <c r="E16" s="124"/>
      <c r="F16" s="64"/>
      <c r="G16" s="66">
        <f t="shared" si="2"/>
        <v>0</v>
      </c>
      <c r="H16" s="20"/>
      <c r="I16" s="21"/>
      <c r="J16" s="31" t="s">
        <v>5</v>
      </c>
      <c r="K16" s="122"/>
      <c r="L16" s="123"/>
      <c r="M16" s="124"/>
      <c r="N16" s="64"/>
      <c r="O16" s="66">
        <f t="shared" si="0"/>
        <v>0</v>
      </c>
      <c r="P16" s="22"/>
      <c r="Q16" s="21"/>
      <c r="R16" s="31" t="s">
        <v>5</v>
      </c>
      <c r="S16" s="122"/>
      <c r="T16" s="124"/>
      <c r="U16" s="64"/>
      <c r="V16" s="66">
        <f t="shared" si="1"/>
        <v>0</v>
      </c>
      <c r="W16" s="22"/>
      <c r="X16" s="15"/>
      <c r="Y16" s="71" t="s">
        <v>35</v>
      </c>
      <c r="Z16" s="56">
        <f>SUM(V8:V17)</f>
        <v>13.067061143984223</v>
      </c>
      <c r="AA16" s="14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thickBot="1" x14ac:dyDescent="0.2">
      <c r="A17" s="19"/>
      <c r="B17" s="32" t="s">
        <v>5</v>
      </c>
      <c r="C17" s="115" t="s">
        <v>37</v>
      </c>
      <c r="D17" s="116"/>
      <c r="E17" s="117"/>
      <c r="F17" s="61">
        <v>1900</v>
      </c>
      <c r="G17" s="67">
        <f t="shared" si="2"/>
        <v>9.3688362919132153</v>
      </c>
      <c r="H17" s="20"/>
      <c r="I17" s="21"/>
      <c r="J17" s="32" t="s">
        <v>5</v>
      </c>
      <c r="K17" s="115" t="s">
        <v>39</v>
      </c>
      <c r="L17" s="116"/>
      <c r="M17" s="117"/>
      <c r="N17" s="61">
        <v>1900</v>
      </c>
      <c r="O17" s="67">
        <f t="shared" si="0"/>
        <v>9.3688362919132153</v>
      </c>
      <c r="P17" s="22"/>
      <c r="Q17" s="21"/>
      <c r="R17" s="32" t="s">
        <v>5</v>
      </c>
      <c r="S17" s="115" t="s">
        <v>38</v>
      </c>
      <c r="T17" s="117"/>
      <c r="U17" s="61">
        <v>1900</v>
      </c>
      <c r="V17" s="67">
        <f t="shared" si="1"/>
        <v>9.3688362919132153</v>
      </c>
      <c r="W17" s="22"/>
      <c r="X17" s="15"/>
      <c r="Y17" s="72" t="s">
        <v>36</v>
      </c>
      <c r="Z17" s="57">
        <f>SUM(V20:V29)</f>
        <v>2.4654832347140041</v>
      </c>
      <c r="AA17" s="14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x14ac:dyDescent="0.15">
      <c r="A18" s="19"/>
      <c r="B18" s="20"/>
      <c r="C18" s="20"/>
      <c r="D18" s="20"/>
      <c r="E18" s="20"/>
      <c r="F18" s="20"/>
      <c r="G18" s="20"/>
      <c r="H18" s="20"/>
      <c r="I18" s="21"/>
      <c r="J18" s="20"/>
      <c r="K18" s="20"/>
      <c r="L18" s="20"/>
      <c r="M18" s="20"/>
      <c r="N18" s="20"/>
      <c r="O18" s="20"/>
      <c r="P18" s="22"/>
      <c r="Q18" s="21"/>
      <c r="R18" s="20"/>
      <c r="S18" s="20"/>
      <c r="T18" s="20"/>
      <c r="U18" s="20"/>
      <c r="V18" s="20"/>
      <c r="W18" s="22"/>
      <c r="X18" s="15"/>
      <c r="Y18" s="149" t="str">
        <f>IF(MAX(Z12:Z17)&gt;20,"OVERLOAD","OK")</f>
        <v>OK</v>
      </c>
      <c r="Z18" s="149"/>
      <c r="AA18" s="29"/>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thickBot="1" x14ac:dyDescent="0.2">
      <c r="A19" s="19"/>
      <c r="B19" s="150" t="s">
        <v>26</v>
      </c>
      <c r="C19" s="150"/>
      <c r="D19" s="150"/>
      <c r="E19" s="150"/>
      <c r="F19" s="150"/>
      <c r="G19" s="151"/>
      <c r="H19" s="20"/>
      <c r="I19" s="21"/>
      <c r="J19" s="150" t="s">
        <v>28</v>
      </c>
      <c r="K19" s="150"/>
      <c r="L19" s="150"/>
      <c r="M19" s="150"/>
      <c r="N19" s="150"/>
      <c r="O19" s="151"/>
      <c r="P19" s="22"/>
      <c r="Q19" s="21"/>
      <c r="R19" s="150" t="s">
        <v>30</v>
      </c>
      <c r="S19" s="150"/>
      <c r="T19" s="150"/>
      <c r="U19" s="150"/>
      <c r="V19" s="151"/>
      <c r="W19" s="22"/>
      <c r="X19" s="15"/>
      <c r="Y19" s="15"/>
      <c r="Z19" s="15"/>
      <c r="AA19" s="29"/>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 t="shared" ref="G20:G29" si="3">F20/$Y$4/$Y$8</f>
        <v>0</v>
      </c>
      <c r="H20" s="20"/>
      <c r="I20" s="21"/>
      <c r="J20" s="25" t="s">
        <v>4</v>
      </c>
      <c r="K20" s="115"/>
      <c r="L20" s="116"/>
      <c r="M20" s="117"/>
      <c r="N20" s="61"/>
      <c r="O20" s="62">
        <f t="shared" ref="O20:O29" si="4">N20/$Y$4/$Y$8</f>
        <v>0</v>
      </c>
      <c r="P20" s="22"/>
      <c r="Q20" s="21"/>
      <c r="R20" s="25" t="s">
        <v>4</v>
      </c>
      <c r="S20" s="115" t="s">
        <v>46</v>
      </c>
      <c r="T20" s="117"/>
      <c r="U20" s="61">
        <v>250</v>
      </c>
      <c r="V20" s="62">
        <f t="shared" ref="V20:V29" si="5">U20/$Y$4/$Y$8</f>
        <v>1.2327416173570021</v>
      </c>
      <c r="W20" s="22"/>
      <c r="X20" s="15"/>
      <c r="Y20" s="83" t="s">
        <v>14</v>
      </c>
      <c r="Z20" s="84"/>
      <c r="AA20" s="29"/>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x14ac:dyDescent="0.15">
      <c r="A21" s="19"/>
      <c r="B21" s="25" t="s">
        <v>4</v>
      </c>
      <c r="C21" s="115"/>
      <c r="D21" s="116"/>
      <c r="E21" s="117"/>
      <c r="F21" s="61"/>
      <c r="G21" s="62">
        <f t="shared" si="3"/>
        <v>0</v>
      </c>
      <c r="H21" s="20"/>
      <c r="I21" s="21"/>
      <c r="J21" s="25" t="s">
        <v>4</v>
      </c>
      <c r="K21" s="115"/>
      <c r="L21" s="116"/>
      <c r="M21" s="117"/>
      <c r="N21" s="61"/>
      <c r="O21" s="62">
        <f t="shared" si="4"/>
        <v>0</v>
      </c>
      <c r="P21" s="22"/>
      <c r="Q21" s="21"/>
      <c r="R21" s="25" t="s">
        <v>4</v>
      </c>
      <c r="S21" s="115" t="s">
        <v>47</v>
      </c>
      <c r="T21" s="117"/>
      <c r="U21" s="61">
        <v>250</v>
      </c>
      <c r="V21" s="62">
        <f t="shared" si="5"/>
        <v>1.2327416173570021</v>
      </c>
      <c r="W21" s="22"/>
      <c r="X21" s="15"/>
      <c r="Y21" s="73" t="s">
        <v>0</v>
      </c>
      <c r="Z21" s="55">
        <f>Z12+Z13</f>
        <v>19.970414201183431</v>
      </c>
      <c r="AA21" s="29"/>
      <c r="AB21" s="12" t="s">
        <v>7</v>
      </c>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x14ac:dyDescent="0.15">
      <c r="A22" s="19"/>
      <c r="B22" s="25" t="s">
        <v>4</v>
      </c>
      <c r="C22" s="115" t="s">
        <v>49</v>
      </c>
      <c r="D22" s="116"/>
      <c r="E22" s="117"/>
      <c r="F22" s="61">
        <v>350</v>
      </c>
      <c r="G22" s="62">
        <f t="shared" si="3"/>
        <v>1.7258382642998029</v>
      </c>
      <c r="H22" s="20"/>
      <c r="I22" s="21"/>
      <c r="J22" s="25" t="s">
        <v>4</v>
      </c>
      <c r="K22" s="115"/>
      <c r="L22" s="116"/>
      <c r="M22" s="117"/>
      <c r="N22" s="61"/>
      <c r="O22" s="62">
        <f t="shared" si="4"/>
        <v>0</v>
      </c>
      <c r="P22" s="22"/>
      <c r="Q22" s="21"/>
      <c r="R22" s="25" t="s">
        <v>4</v>
      </c>
      <c r="S22" s="115"/>
      <c r="T22" s="117"/>
      <c r="U22" s="61"/>
      <c r="V22" s="62">
        <f t="shared" si="5"/>
        <v>0</v>
      </c>
      <c r="W22" s="22"/>
      <c r="X22" s="53"/>
      <c r="Y22" s="73" t="s">
        <v>19</v>
      </c>
      <c r="Z22" s="56">
        <f>Z14+Z15</f>
        <v>17.874753451676529</v>
      </c>
      <c r="AA22" s="54"/>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25" t="s">
        <v>4</v>
      </c>
      <c r="C23" s="115"/>
      <c r="D23" s="116"/>
      <c r="E23" s="117"/>
      <c r="F23" s="61"/>
      <c r="G23" s="62">
        <f t="shared" si="3"/>
        <v>0</v>
      </c>
      <c r="H23" s="20"/>
      <c r="I23" s="21"/>
      <c r="J23" s="25" t="s">
        <v>4</v>
      </c>
      <c r="K23" s="115"/>
      <c r="L23" s="116"/>
      <c r="M23" s="117"/>
      <c r="N23" s="61"/>
      <c r="O23" s="62">
        <f t="shared" si="4"/>
        <v>0</v>
      </c>
      <c r="P23" s="22"/>
      <c r="Q23" s="21"/>
      <c r="R23" s="25" t="s">
        <v>4</v>
      </c>
      <c r="S23" s="115"/>
      <c r="T23" s="117"/>
      <c r="U23" s="61"/>
      <c r="V23" s="62">
        <f t="shared" si="5"/>
        <v>0</v>
      </c>
      <c r="W23" s="22"/>
      <c r="X23" s="53"/>
      <c r="Y23" s="74" t="s">
        <v>20</v>
      </c>
      <c r="Z23" s="57">
        <f>Z16+Z17</f>
        <v>15.532544378698226</v>
      </c>
      <c r="AA23" s="54"/>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Bot="1" x14ac:dyDescent="0.2">
      <c r="A24" s="19"/>
      <c r="B24" s="25" t="s">
        <v>4</v>
      </c>
      <c r="C24" s="115"/>
      <c r="D24" s="116"/>
      <c r="E24" s="117"/>
      <c r="F24" s="61"/>
      <c r="G24" s="62">
        <f t="shared" si="3"/>
        <v>0</v>
      </c>
      <c r="H24" s="20"/>
      <c r="I24" s="21"/>
      <c r="J24" s="25" t="s">
        <v>4</v>
      </c>
      <c r="K24" s="115"/>
      <c r="L24" s="116"/>
      <c r="M24" s="117"/>
      <c r="N24" s="61"/>
      <c r="O24" s="62">
        <f t="shared" si="4"/>
        <v>0</v>
      </c>
      <c r="P24" s="22"/>
      <c r="Q24" s="21"/>
      <c r="R24" s="25" t="s">
        <v>4</v>
      </c>
      <c r="S24" s="115"/>
      <c r="T24" s="117"/>
      <c r="U24" s="61"/>
      <c r="V24" s="62">
        <f t="shared" si="5"/>
        <v>0</v>
      </c>
      <c r="W24" s="22"/>
      <c r="X24" s="15"/>
      <c r="Y24" s="15"/>
      <c r="Z24" s="15"/>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x14ac:dyDescent="0.15">
      <c r="A25" s="19"/>
      <c r="B25" s="25" t="s">
        <v>4</v>
      </c>
      <c r="C25" s="115"/>
      <c r="D25" s="116"/>
      <c r="E25" s="117"/>
      <c r="F25" s="61"/>
      <c r="G25" s="62">
        <f t="shared" si="3"/>
        <v>0</v>
      </c>
      <c r="H25" s="20"/>
      <c r="I25" s="21"/>
      <c r="J25" s="25" t="s">
        <v>4</v>
      </c>
      <c r="K25" s="115"/>
      <c r="L25" s="116"/>
      <c r="M25" s="117"/>
      <c r="N25" s="61"/>
      <c r="O25" s="62">
        <f t="shared" si="4"/>
        <v>0</v>
      </c>
      <c r="P25" s="22"/>
      <c r="Q25" s="21"/>
      <c r="R25" s="25" t="s">
        <v>4</v>
      </c>
      <c r="S25" s="115"/>
      <c r="T25" s="117"/>
      <c r="U25" s="61"/>
      <c r="V25" s="62">
        <f t="shared" si="5"/>
        <v>0</v>
      </c>
      <c r="W25" s="22"/>
      <c r="X25" s="15"/>
      <c r="Y25" s="83" t="s">
        <v>15</v>
      </c>
      <c r="Z25" s="84"/>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4.25" customHeight="1" x14ac:dyDescent="0.15">
      <c r="A26" s="19"/>
      <c r="B26" s="25" t="s">
        <v>4</v>
      </c>
      <c r="C26" s="115"/>
      <c r="D26" s="116"/>
      <c r="E26" s="117"/>
      <c r="F26" s="61"/>
      <c r="G26" s="62">
        <f t="shared" si="3"/>
        <v>0</v>
      </c>
      <c r="H26" s="20"/>
      <c r="I26" s="21"/>
      <c r="J26" s="25" t="s">
        <v>4</v>
      </c>
      <c r="K26" s="115"/>
      <c r="L26" s="116"/>
      <c r="M26" s="117"/>
      <c r="N26" s="61"/>
      <c r="O26" s="62">
        <f t="shared" si="4"/>
        <v>0</v>
      </c>
      <c r="P26" s="22"/>
      <c r="Q26" s="21"/>
      <c r="R26" s="25" t="s">
        <v>4</v>
      </c>
      <c r="S26" s="115"/>
      <c r="T26" s="117"/>
      <c r="U26" s="61"/>
      <c r="V26" s="62">
        <f t="shared" si="5"/>
        <v>0</v>
      </c>
      <c r="W26" s="22"/>
      <c r="X26" s="15"/>
      <c r="Y26" s="70" t="s">
        <v>16</v>
      </c>
      <c r="Z26" s="58">
        <f>IF(AVERAGE($B$34,$E$34,$I$34)&gt;0,B$34/AVERAGE($B$34,$E$34,$I$34),"")</f>
        <v>0.99896973534618627</v>
      </c>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thickBot="1" x14ac:dyDescent="0.2">
      <c r="A27" s="19"/>
      <c r="B27" s="30" t="s">
        <v>4</v>
      </c>
      <c r="C27" s="119"/>
      <c r="D27" s="120"/>
      <c r="E27" s="121"/>
      <c r="F27" s="63"/>
      <c r="G27" s="65">
        <f t="shared" si="3"/>
        <v>0</v>
      </c>
      <c r="H27" s="20"/>
      <c r="I27" s="21"/>
      <c r="J27" s="30" t="s">
        <v>4</v>
      </c>
      <c r="K27" s="119"/>
      <c r="L27" s="120"/>
      <c r="M27" s="121"/>
      <c r="N27" s="63"/>
      <c r="O27" s="65">
        <f t="shared" si="4"/>
        <v>0</v>
      </c>
      <c r="P27" s="22"/>
      <c r="Q27" s="21"/>
      <c r="R27" s="30" t="s">
        <v>4</v>
      </c>
      <c r="S27" s="119"/>
      <c r="T27" s="121"/>
      <c r="U27" s="63"/>
      <c r="V27" s="65">
        <f t="shared" si="5"/>
        <v>0</v>
      </c>
      <c r="W27" s="22"/>
      <c r="X27" s="15"/>
      <c r="Y27" s="71" t="s">
        <v>17</v>
      </c>
      <c r="Z27" s="59">
        <f>IF(AVERAGE($B$34,$E$34,$I$34)&gt;0,E34/AVERAGE($B$34,$E$34,$I$34),"")</f>
        <v>1.0626766665025185</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s="23" customFormat="1" ht="13.5" customHeight="1" thickTop="1" thickBot="1" x14ac:dyDescent="0.2">
      <c r="A28" s="19"/>
      <c r="B28" s="31" t="s">
        <v>5</v>
      </c>
      <c r="C28" s="122"/>
      <c r="D28" s="123"/>
      <c r="E28" s="124"/>
      <c r="F28" s="64"/>
      <c r="G28" s="66">
        <f t="shared" si="3"/>
        <v>0</v>
      </c>
      <c r="H28" s="20"/>
      <c r="I28" s="21"/>
      <c r="J28" s="31" t="s">
        <v>5</v>
      </c>
      <c r="K28" s="122"/>
      <c r="L28" s="123"/>
      <c r="M28" s="124"/>
      <c r="N28" s="64"/>
      <c r="O28" s="66">
        <f t="shared" si="4"/>
        <v>0</v>
      </c>
      <c r="P28" s="22"/>
      <c r="Q28" s="21"/>
      <c r="R28" s="31" t="s">
        <v>5</v>
      </c>
      <c r="S28" s="122"/>
      <c r="T28" s="124"/>
      <c r="U28" s="64"/>
      <c r="V28" s="66">
        <f t="shared" si="5"/>
        <v>0</v>
      </c>
      <c r="W28" s="22"/>
      <c r="X28" s="15"/>
      <c r="Y28" s="72" t="s">
        <v>18</v>
      </c>
      <c r="Z28" s="60">
        <f>IF(AVERAGE($B$34,$E$34,$I$34)&gt;0,I34/AVERAGE($B$34,$E$34,$I$34),"")</f>
        <v>0.93835359815129549</v>
      </c>
      <c r="AA28" s="28"/>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row>
    <row r="29" spans="1:121" ht="13.5" customHeight="1" x14ac:dyDescent="0.15">
      <c r="A29" s="19"/>
      <c r="B29" s="32" t="s">
        <v>5</v>
      </c>
      <c r="C29" s="115" t="s">
        <v>86</v>
      </c>
      <c r="D29" s="116"/>
      <c r="E29" s="117"/>
      <c r="F29" s="61">
        <v>1450</v>
      </c>
      <c r="G29" s="67">
        <f t="shared" si="3"/>
        <v>7.1499013806706113</v>
      </c>
      <c r="H29" s="20"/>
      <c r="I29" s="21"/>
      <c r="J29" s="32" t="s">
        <v>5</v>
      </c>
      <c r="K29" s="115" t="s">
        <v>87</v>
      </c>
      <c r="L29" s="116"/>
      <c r="M29" s="117"/>
      <c r="N29" s="61">
        <v>1450</v>
      </c>
      <c r="O29" s="67">
        <f t="shared" si="4"/>
        <v>7.1499013806706113</v>
      </c>
      <c r="P29" s="22"/>
      <c r="Q29" s="21"/>
      <c r="R29" s="32" t="s">
        <v>5</v>
      </c>
      <c r="S29" s="115"/>
      <c r="T29" s="117"/>
      <c r="U29" s="61"/>
      <c r="V29" s="67">
        <f t="shared" si="5"/>
        <v>0</v>
      </c>
      <c r="W29" s="22"/>
      <c r="X29" s="15"/>
      <c r="Y29" s="85" t="s">
        <v>21</v>
      </c>
      <c r="Z29" s="85"/>
      <c r="AA29" s="28"/>
    </row>
    <row r="30" spans="1:121" ht="14.25" customHeight="1" x14ac:dyDescent="0.15">
      <c r="A30" s="19"/>
      <c r="B30" s="118" t="s">
        <v>6</v>
      </c>
      <c r="C30" s="118"/>
      <c r="D30" s="118"/>
      <c r="E30" s="118"/>
      <c r="F30" s="118"/>
      <c r="G30" s="118"/>
      <c r="H30" s="22"/>
      <c r="I30" s="21"/>
      <c r="J30" s="118" t="s">
        <v>6</v>
      </c>
      <c r="K30" s="118"/>
      <c r="L30" s="118"/>
      <c r="M30" s="118"/>
      <c r="N30" s="118"/>
      <c r="O30" s="118"/>
      <c r="P30" s="22"/>
      <c r="Q30" s="21"/>
      <c r="R30" s="118" t="s">
        <v>6</v>
      </c>
      <c r="S30" s="118"/>
      <c r="T30" s="118"/>
      <c r="U30" s="118"/>
      <c r="V30" s="118"/>
      <c r="W30" s="22"/>
      <c r="X30" s="15"/>
      <c r="Y30" s="86"/>
      <c r="Z30" s="86"/>
      <c r="AA30" s="28"/>
    </row>
    <row r="31" spans="1:121" ht="15.75" customHeight="1" thickBot="1" x14ac:dyDescent="0.2">
      <c r="A31" s="19"/>
      <c r="B31" s="20"/>
      <c r="C31" s="99" t="str">
        <f>IF(OR((MAX(G8:G15,G20:G27)&gt;12),(MAX(G16:G17,G28:G29)&gt;16)),"OVERLOAD","OK")</f>
        <v>OK</v>
      </c>
      <c r="D31" s="100"/>
      <c r="E31" s="100"/>
      <c r="F31" s="100"/>
      <c r="G31" s="34"/>
      <c r="H31" s="35"/>
      <c r="I31" s="21"/>
      <c r="J31" s="20"/>
      <c r="K31" s="99" t="str">
        <f>IF(OR((MAX(O8:O15,O20:O27)&gt;12),(MAX(O16:O17,O28:O29)&gt;16)),"OVERLOAD","OK")</f>
        <v>OK</v>
      </c>
      <c r="L31" s="100"/>
      <c r="M31" s="100"/>
      <c r="N31" s="100"/>
      <c r="O31" s="20"/>
      <c r="P31" s="22"/>
      <c r="Q31" s="21"/>
      <c r="R31" s="20"/>
      <c r="S31" s="101" t="str">
        <f>IF(OR((MAX(V8:V15,V20:V27)&gt;12),(MAX(V16:V17,V28:V29)&gt;16)),"OVERLOAD","OK")</f>
        <v>OK</v>
      </c>
      <c r="T31" s="101"/>
      <c r="U31" s="101"/>
      <c r="V31" s="20"/>
      <c r="W31" s="22"/>
      <c r="X31" s="15"/>
      <c r="Y31" s="15"/>
      <c r="Z31" s="15"/>
      <c r="AA31" s="28"/>
    </row>
    <row r="32" spans="1:121" ht="14.25" customHeight="1" thickBot="1" x14ac:dyDescent="0.2">
      <c r="A32" s="36"/>
      <c r="B32" s="37"/>
      <c r="C32" s="37"/>
      <c r="D32" s="37"/>
      <c r="E32" s="37"/>
      <c r="F32" s="37"/>
      <c r="G32" s="37"/>
      <c r="H32" s="38"/>
      <c r="I32" s="39"/>
      <c r="J32" s="37"/>
      <c r="K32" s="37"/>
      <c r="L32" s="37"/>
      <c r="M32" s="37"/>
      <c r="N32" s="37"/>
      <c r="O32" s="37"/>
      <c r="P32" s="38"/>
      <c r="Q32" s="39"/>
      <c r="R32" s="37"/>
      <c r="S32" s="37"/>
      <c r="T32" s="37"/>
      <c r="U32" s="37"/>
      <c r="V32" s="37"/>
      <c r="W32" s="38"/>
      <c r="X32" s="15"/>
      <c r="Y32" s="83" t="s">
        <v>23</v>
      </c>
      <c r="Z32" s="84"/>
      <c r="AA32" s="28"/>
    </row>
    <row r="33" spans="1:27" s="12" customFormat="1" ht="17.25" customHeight="1" thickTop="1" thickBot="1" x14ac:dyDescent="0.2">
      <c r="A33" s="40"/>
      <c r="B33" s="41"/>
      <c r="C33" s="41"/>
      <c r="D33" s="41"/>
      <c r="E33" s="41"/>
      <c r="F33" s="41"/>
      <c r="G33" s="41"/>
      <c r="H33" s="41"/>
      <c r="I33" s="41"/>
      <c r="J33" s="41"/>
      <c r="K33" s="41"/>
      <c r="L33" s="41"/>
      <c r="M33" s="41"/>
      <c r="N33" s="41"/>
      <c r="O33" s="41"/>
      <c r="P33" s="41"/>
      <c r="Q33" s="41"/>
      <c r="R33" s="41"/>
      <c r="S33" s="41"/>
      <c r="T33" s="41"/>
      <c r="U33" s="41"/>
      <c r="V33" s="41"/>
      <c r="W33" s="42"/>
      <c r="X33" s="15"/>
      <c r="Y33" s="70" t="s">
        <v>16</v>
      </c>
      <c r="Z33" s="76">
        <f>(40-B34)/40</f>
        <v>0.22936176497945215</v>
      </c>
      <c r="AA33" s="28"/>
    </row>
    <row r="34" spans="1:27" s="12" customFormat="1" x14ac:dyDescent="0.15">
      <c r="A34" s="40"/>
      <c r="B34" s="102">
        <f>IMABS(COMPLEX(0.866*Z21--0.866*Z23,-0.5*Z21--0.5*Z23))</f>
        <v>30.825529400821914</v>
      </c>
      <c r="C34" s="103"/>
      <c r="D34" s="43"/>
      <c r="E34" s="102">
        <f>IMABS(COMPLEX(0*Z22--0.866*Z21,1*Z22--0.5*Z21))</f>
        <v>32.791354600436307</v>
      </c>
      <c r="F34" s="106"/>
      <c r="G34" s="103"/>
      <c r="H34" s="41"/>
      <c r="I34" s="102">
        <f>IMABS(COMPLEX(-0.866*Z23-0*Z22,-0.5*Z23-1*Z22))</f>
        <v>28.955077821407613</v>
      </c>
      <c r="J34" s="106"/>
      <c r="K34" s="103"/>
      <c r="L34" s="108"/>
      <c r="M34" s="109">
        <f>SUM(Z12:Z17)*Y4/1000</f>
        <v>11.102564102564106</v>
      </c>
      <c r="N34" s="110"/>
      <c r="O34" s="111"/>
      <c r="P34" s="41"/>
      <c r="Q34" s="41"/>
      <c r="R34" s="41"/>
      <c r="S34" s="41"/>
      <c r="T34" s="92" t="str">
        <f>IF(OR((MAX(B34,E34,I34)&gt;40),C31="OVERLOAD",K31="OVERLOAD",S31="OVERLOAD",Y18="OVERLOAD"),"ERROR","OK")</f>
        <v>OK</v>
      </c>
      <c r="U34" s="93"/>
      <c r="V34" s="94"/>
      <c r="W34" s="44"/>
      <c r="X34" s="15"/>
      <c r="Y34" s="71" t="s">
        <v>17</v>
      </c>
      <c r="Z34" s="76">
        <f>(40-E34)/40</f>
        <v>0.18021613498909234</v>
      </c>
      <c r="AA34" s="28"/>
    </row>
    <row r="35" spans="1:27" s="12" customFormat="1" ht="15" thickBot="1" x14ac:dyDescent="0.2">
      <c r="A35" s="40"/>
      <c r="B35" s="104"/>
      <c r="C35" s="105"/>
      <c r="D35" s="43"/>
      <c r="E35" s="104"/>
      <c r="F35" s="107"/>
      <c r="G35" s="105"/>
      <c r="H35" s="41"/>
      <c r="I35" s="104"/>
      <c r="J35" s="107"/>
      <c r="K35" s="105"/>
      <c r="L35" s="108"/>
      <c r="M35" s="112"/>
      <c r="N35" s="113"/>
      <c r="O35" s="114"/>
      <c r="P35" s="41"/>
      <c r="Q35" s="41"/>
      <c r="R35" s="41"/>
      <c r="S35" s="41"/>
      <c r="T35" s="95"/>
      <c r="U35" s="96"/>
      <c r="V35" s="97"/>
      <c r="W35" s="44"/>
      <c r="X35" s="15"/>
      <c r="Y35" s="72" t="s">
        <v>18</v>
      </c>
      <c r="Z35" s="77">
        <f>(40-I34)/40</f>
        <v>0.27612305446480967</v>
      </c>
      <c r="AA35" s="28"/>
    </row>
    <row r="36" spans="1:27" s="12" customFormat="1" x14ac:dyDescent="0.15">
      <c r="A36" s="40"/>
      <c r="B36" s="98" t="s">
        <v>9</v>
      </c>
      <c r="C36" s="98"/>
      <c r="D36" s="45"/>
      <c r="E36" s="98" t="s">
        <v>10</v>
      </c>
      <c r="F36" s="98"/>
      <c r="G36" s="98"/>
      <c r="H36" s="46"/>
      <c r="I36" s="98" t="s">
        <v>11</v>
      </c>
      <c r="J36" s="98"/>
      <c r="K36" s="98"/>
      <c r="L36" s="45"/>
      <c r="M36" s="98" t="s">
        <v>24</v>
      </c>
      <c r="N36" s="98"/>
      <c r="O36" s="98"/>
      <c r="P36" s="46"/>
      <c r="Q36" s="46"/>
      <c r="R36" s="46"/>
      <c r="S36" s="41"/>
      <c r="T36" s="98" t="s">
        <v>8</v>
      </c>
      <c r="U36" s="98"/>
      <c r="V36" s="98"/>
      <c r="W36" s="44"/>
      <c r="X36" s="68"/>
      <c r="Y36" s="15"/>
      <c r="Z36" s="15"/>
      <c r="AA36" s="26"/>
    </row>
    <row r="37" spans="1:27" s="12" customFormat="1" ht="15" thickBot="1" x14ac:dyDescent="0.2">
      <c r="A37" s="47"/>
      <c r="B37" s="87" t="s">
        <v>50</v>
      </c>
      <c r="C37" s="87"/>
      <c r="D37" s="48"/>
      <c r="E37" s="87" t="s">
        <v>50</v>
      </c>
      <c r="F37" s="87"/>
      <c r="G37" s="87"/>
      <c r="H37" s="49"/>
      <c r="I37" s="87" t="s">
        <v>50</v>
      </c>
      <c r="J37" s="87"/>
      <c r="K37" s="87"/>
      <c r="L37" s="48"/>
      <c r="M37" s="87" t="s">
        <v>60</v>
      </c>
      <c r="N37" s="87"/>
      <c r="O37" s="87"/>
      <c r="P37" s="50"/>
      <c r="Q37" s="50"/>
      <c r="R37" s="50"/>
      <c r="S37" s="50"/>
      <c r="T37" s="50"/>
      <c r="U37" s="50"/>
      <c r="V37" s="50"/>
      <c r="W37" s="51"/>
      <c r="X37" s="88" t="s">
        <v>84</v>
      </c>
      <c r="Y37" s="89"/>
      <c r="Z37" s="89"/>
      <c r="AA37" s="90"/>
    </row>
    <row r="38" spans="1:27" s="12" customFormat="1" x14ac:dyDescent="0.15">
      <c r="P38" s="91"/>
      <c r="Q38" s="91"/>
      <c r="R38" s="91"/>
      <c r="AA38" s="52"/>
    </row>
    <row r="39" spans="1:27" s="12" customFormat="1" x14ac:dyDescent="0.15">
      <c r="I39" s="12" t="s">
        <v>7</v>
      </c>
      <c r="AA39" s="52"/>
    </row>
    <row r="40" spans="1:27" s="12" customFormat="1" x14ac:dyDescent="0.15">
      <c r="AA40" s="52"/>
    </row>
    <row r="41" spans="1:27" s="12" customFormat="1" x14ac:dyDescent="0.15">
      <c r="O41" s="12" t="s">
        <v>7</v>
      </c>
      <c r="AA41" s="52"/>
    </row>
    <row r="42" spans="1:27" s="12" customFormat="1" x14ac:dyDescent="0.15">
      <c r="AA42" s="52"/>
    </row>
    <row r="43" spans="1:27" s="12" customFormat="1" x14ac:dyDescent="0.15">
      <c r="AA43" s="52"/>
    </row>
    <row r="44" spans="1:27" s="12" customFormat="1" x14ac:dyDescent="0.15">
      <c r="AA44" s="52"/>
    </row>
    <row r="45" spans="1:27" s="12" customFormat="1" x14ac:dyDescent="0.15">
      <c r="AA45" s="52"/>
    </row>
    <row r="46" spans="1:27" s="12" customFormat="1" x14ac:dyDescent="0.15">
      <c r="A46" s="33"/>
      <c r="W46" s="33"/>
      <c r="AA46" s="52"/>
    </row>
    <row r="47" spans="1:27" s="12" customFormat="1" x14ac:dyDescent="0.15">
      <c r="A47" s="33"/>
      <c r="W47" s="33"/>
      <c r="AA47" s="52"/>
    </row>
    <row r="48" spans="1:27" s="12" customFormat="1" x14ac:dyDescent="0.15">
      <c r="A48" s="33"/>
      <c r="W48" s="33"/>
      <c r="AA48" s="52"/>
    </row>
    <row r="49" spans="2:22" x14ac:dyDescent="0.15">
      <c r="B49" s="12"/>
      <c r="C49" s="12"/>
      <c r="D49" s="12"/>
      <c r="E49" s="12"/>
      <c r="F49" s="12"/>
      <c r="G49" s="12"/>
      <c r="H49" s="12"/>
      <c r="I49" s="12"/>
      <c r="J49" s="12"/>
      <c r="K49" s="12"/>
      <c r="L49" s="12"/>
      <c r="M49" s="12"/>
      <c r="N49" s="12"/>
      <c r="O49" s="12"/>
      <c r="P49" s="12"/>
      <c r="Q49" s="12"/>
      <c r="R49" s="12"/>
      <c r="S49" s="12"/>
      <c r="T49" s="12"/>
      <c r="U49" s="12"/>
      <c r="V49" s="12"/>
    </row>
  </sheetData>
  <sheetProtection password="BA58" sheet="1" objects="1" scenarios="1"/>
  <mergeCells count="109">
    <mergeCell ref="X1:AA2"/>
    <mergeCell ref="A3:H4"/>
    <mergeCell ref="I3:P4"/>
    <mergeCell ref="Q3:W4"/>
    <mergeCell ref="Y3:Z3"/>
    <mergeCell ref="Y4:Z4"/>
    <mergeCell ref="Y8:Z8"/>
    <mergeCell ref="C9:E9"/>
    <mergeCell ref="K9:M9"/>
    <mergeCell ref="S9:T9"/>
    <mergeCell ref="Y9:Z9"/>
    <mergeCell ref="Y5:Z5"/>
    <mergeCell ref="C6:E6"/>
    <mergeCell ref="K6:M6"/>
    <mergeCell ref="S6:T6"/>
    <mergeCell ref="B7:G7"/>
    <mergeCell ref="J7:O7"/>
    <mergeCell ref="R7:V7"/>
    <mergeCell ref="Y7:Z7"/>
    <mergeCell ref="C10:E10"/>
    <mergeCell ref="K10:M10"/>
    <mergeCell ref="S10:T10"/>
    <mergeCell ref="C11:E11"/>
    <mergeCell ref="K11:M11"/>
    <mergeCell ref="S11:T11"/>
    <mergeCell ref="C8:E8"/>
    <mergeCell ref="K8:M8"/>
    <mergeCell ref="S8:T8"/>
    <mergeCell ref="S14:T14"/>
    <mergeCell ref="C15:E15"/>
    <mergeCell ref="K15:M15"/>
    <mergeCell ref="S15:T15"/>
    <mergeCell ref="C16:E16"/>
    <mergeCell ref="K16:M16"/>
    <mergeCell ref="S16:T16"/>
    <mergeCell ref="Y11:Z11"/>
    <mergeCell ref="AA11:AA17"/>
    <mergeCell ref="C12:E12"/>
    <mergeCell ref="K12:M12"/>
    <mergeCell ref="S12:T12"/>
    <mergeCell ref="C13:E13"/>
    <mergeCell ref="K13:M13"/>
    <mergeCell ref="S13:T13"/>
    <mergeCell ref="C14:E14"/>
    <mergeCell ref="K14:M14"/>
    <mergeCell ref="C20:E20"/>
    <mergeCell ref="K20:M20"/>
    <mergeCell ref="S20:T20"/>
    <mergeCell ref="Y20:Z20"/>
    <mergeCell ref="C21:E21"/>
    <mergeCell ref="K21:M21"/>
    <mergeCell ref="S21:T21"/>
    <mergeCell ref="C17:E17"/>
    <mergeCell ref="K17:M17"/>
    <mergeCell ref="S17:T17"/>
    <mergeCell ref="Y18:Z18"/>
    <mergeCell ref="B19:G19"/>
    <mergeCell ref="J19:O19"/>
    <mergeCell ref="R19:V19"/>
    <mergeCell ref="C24:E24"/>
    <mergeCell ref="K24:M24"/>
    <mergeCell ref="S24:T24"/>
    <mergeCell ref="C25:E25"/>
    <mergeCell ref="K25:M25"/>
    <mergeCell ref="S25:T25"/>
    <mergeCell ref="C22:E22"/>
    <mergeCell ref="K22:M22"/>
    <mergeCell ref="S22:T22"/>
    <mergeCell ref="C23:E23"/>
    <mergeCell ref="K23:M23"/>
    <mergeCell ref="S23:T23"/>
    <mergeCell ref="C28:E28"/>
    <mergeCell ref="K28:M28"/>
    <mergeCell ref="S28:T28"/>
    <mergeCell ref="C29:E29"/>
    <mergeCell ref="K29:M29"/>
    <mergeCell ref="S29:T29"/>
    <mergeCell ref="Y25:Z25"/>
    <mergeCell ref="C26:E26"/>
    <mergeCell ref="K26:M26"/>
    <mergeCell ref="S26:T26"/>
    <mergeCell ref="C27:E27"/>
    <mergeCell ref="K27:M27"/>
    <mergeCell ref="S27:T27"/>
    <mergeCell ref="Y32:Z32"/>
    <mergeCell ref="B34:C35"/>
    <mergeCell ref="E34:G35"/>
    <mergeCell ref="I34:K35"/>
    <mergeCell ref="L34:L35"/>
    <mergeCell ref="M34:O35"/>
    <mergeCell ref="T34:V35"/>
    <mergeCell ref="Y29:Z30"/>
    <mergeCell ref="B30:G30"/>
    <mergeCell ref="J30:O30"/>
    <mergeCell ref="R30:V30"/>
    <mergeCell ref="C31:F31"/>
    <mergeCell ref="K31:N31"/>
    <mergeCell ref="S31:U31"/>
    <mergeCell ref="X37:AA37"/>
    <mergeCell ref="P38:R38"/>
    <mergeCell ref="B36:C36"/>
    <mergeCell ref="E36:G36"/>
    <mergeCell ref="I36:K36"/>
    <mergeCell ref="M36:O36"/>
    <mergeCell ref="T36:V36"/>
    <mergeCell ref="B37:C37"/>
    <mergeCell ref="E37:G37"/>
    <mergeCell ref="I37:K37"/>
    <mergeCell ref="M37:O37"/>
  </mergeCells>
  <phoneticPr fontId="1" type="noConversion"/>
  <conditionalFormatting sqref="E34 B34 I34">
    <cfRule type="cellIs" dxfId="17" priority="6" operator="greaterThan">
      <formula>40</formula>
    </cfRule>
  </conditionalFormatting>
  <conditionalFormatting sqref="Z12:Z17">
    <cfRule type="cellIs" dxfId="16" priority="5" operator="greaterThan">
      <formula>20</formula>
    </cfRule>
  </conditionalFormatting>
  <conditionalFormatting sqref="Y18 C31 K31 S31">
    <cfRule type="cellIs" dxfId="15" priority="4" operator="equal">
      <formula>"OVERLOAD"</formula>
    </cfRule>
  </conditionalFormatting>
  <conditionalFormatting sqref="G8:G15 O8:O15 V8:V15 V20:V27 O20:O27 G20:G27">
    <cfRule type="cellIs" dxfId="14" priority="3" operator="greaterThan">
      <formula>12</formula>
    </cfRule>
  </conditionalFormatting>
  <conditionalFormatting sqref="G16:G17 O16:O17 V16:V17 V28:V29 O28:O29 G28:G29">
    <cfRule type="cellIs" dxfId="13" priority="2" operator="greaterThan">
      <formula>16</formula>
    </cfRule>
  </conditionalFormatting>
  <conditionalFormatting sqref="T34:V35">
    <cfRule type="cellIs" dxfId="12" priority="1" operator="equal">
      <formula>"ERROR"</formula>
    </cfRule>
  </conditionalFormatting>
  <printOptions horizontalCentered="1" verticalCentered="1"/>
  <pageMargins left="0.25" right="0.25" top="0.75" bottom="0.75" header="0.3" footer="0.3"/>
  <pageSetup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9"/>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88</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27</v>
      </c>
      <c r="K7" s="127"/>
      <c r="L7" s="127"/>
      <c r="M7" s="127"/>
      <c r="N7" s="127"/>
      <c r="O7" s="128"/>
      <c r="P7" s="22"/>
      <c r="Q7" s="21"/>
      <c r="R7" s="127" t="s">
        <v>29</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 t="shared" ref="O8:O17" si="0">N8/$Y$4/$Y$8</f>
        <v>0</v>
      </c>
      <c r="P8" s="22"/>
      <c r="Q8" s="21"/>
      <c r="R8" s="25" t="s">
        <v>4</v>
      </c>
      <c r="S8" s="115" t="s">
        <v>43</v>
      </c>
      <c r="T8" s="117"/>
      <c r="U8" s="61">
        <v>250</v>
      </c>
      <c r="V8" s="62">
        <f t="shared" ref="V8:V17" si="1">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17" si="2">F9/$Y$4/$Y$8</f>
        <v>0</v>
      </c>
      <c r="H9" s="20"/>
      <c r="I9" s="21"/>
      <c r="J9" s="25" t="s">
        <v>4</v>
      </c>
      <c r="K9" s="115" t="s">
        <v>85</v>
      </c>
      <c r="L9" s="116"/>
      <c r="M9" s="117"/>
      <c r="N9" s="61">
        <v>275</v>
      </c>
      <c r="O9" s="62">
        <f t="shared" si="0"/>
        <v>1.3560157790927021</v>
      </c>
      <c r="P9" s="22"/>
      <c r="Q9" s="21"/>
      <c r="R9" s="25" t="s">
        <v>4</v>
      </c>
      <c r="S9" s="115" t="s">
        <v>44</v>
      </c>
      <c r="T9" s="117"/>
      <c r="U9" s="61">
        <v>250</v>
      </c>
      <c r="V9" s="62">
        <f t="shared" si="1"/>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thickBot="1" x14ac:dyDescent="0.2">
      <c r="A10" s="19"/>
      <c r="B10" s="25" t="s">
        <v>4</v>
      </c>
      <c r="C10" s="115"/>
      <c r="D10" s="116"/>
      <c r="E10" s="117"/>
      <c r="F10" s="61"/>
      <c r="G10" s="62">
        <f t="shared" si="2"/>
        <v>0</v>
      </c>
      <c r="H10" s="20"/>
      <c r="I10" s="21"/>
      <c r="J10" s="25" t="s">
        <v>4</v>
      </c>
      <c r="K10" s="115"/>
      <c r="L10" s="116"/>
      <c r="M10" s="117"/>
      <c r="N10" s="61"/>
      <c r="O10" s="62">
        <f t="shared" si="0"/>
        <v>0</v>
      </c>
      <c r="P10" s="22"/>
      <c r="Q10" s="21"/>
      <c r="R10" s="25" t="s">
        <v>4</v>
      </c>
      <c r="S10" s="115" t="s">
        <v>45</v>
      </c>
      <c r="T10" s="117"/>
      <c r="U10" s="61">
        <v>250</v>
      </c>
      <c r="V10" s="62">
        <f t="shared" si="1"/>
        <v>1.2327416173570021</v>
      </c>
      <c r="W10" s="22"/>
      <c r="X10" s="16"/>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2"/>
        <v>1.7258382642998029</v>
      </c>
      <c r="H11" s="20"/>
      <c r="I11" s="21"/>
      <c r="J11" s="25" t="s">
        <v>4</v>
      </c>
      <c r="K11" s="115"/>
      <c r="L11" s="116"/>
      <c r="M11" s="117"/>
      <c r="N11" s="61"/>
      <c r="O11" s="62">
        <f t="shared" si="0"/>
        <v>0</v>
      </c>
      <c r="P11" s="22"/>
      <c r="Q11" s="21"/>
      <c r="R11" s="25" t="s">
        <v>4</v>
      </c>
      <c r="S11" s="115"/>
      <c r="T11" s="117"/>
      <c r="U11" s="61"/>
      <c r="V11" s="62">
        <f t="shared" si="1"/>
        <v>0</v>
      </c>
      <c r="W11" s="22"/>
      <c r="X11" s="15"/>
      <c r="Y11" s="83" t="s">
        <v>13</v>
      </c>
      <c r="Z11" s="84"/>
      <c r="AA11" s="147" t="s">
        <v>22</v>
      </c>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x14ac:dyDescent="0.15">
      <c r="A12" s="19"/>
      <c r="B12" s="25" t="s">
        <v>4</v>
      </c>
      <c r="C12" s="115"/>
      <c r="D12" s="116"/>
      <c r="E12" s="117"/>
      <c r="F12" s="61"/>
      <c r="G12" s="62">
        <f t="shared" si="2"/>
        <v>0</v>
      </c>
      <c r="H12" s="20"/>
      <c r="I12" s="21"/>
      <c r="J12" s="25" t="s">
        <v>4</v>
      </c>
      <c r="K12" s="115"/>
      <c r="L12" s="116"/>
      <c r="M12" s="117"/>
      <c r="N12" s="61"/>
      <c r="O12" s="62">
        <f t="shared" si="0"/>
        <v>0</v>
      </c>
      <c r="P12" s="22"/>
      <c r="Q12" s="21"/>
      <c r="R12" s="25" t="s">
        <v>4</v>
      </c>
      <c r="S12" s="115"/>
      <c r="T12" s="117"/>
      <c r="U12" s="61"/>
      <c r="V12" s="62">
        <f t="shared" si="1"/>
        <v>0</v>
      </c>
      <c r="W12" s="22"/>
      <c r="X12" s="15"/>
      <c r="Y12" s="70" t="s">
        <v>31</v>
      </c>
      <c r="Z12" s="55">
        <f>SUM(G8:G17)</f>
        <v>11.094674556213018</v>
      </c>
      <c r="AA12" s="147"/>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2"/>
        <v>0</v>
      </c>
      <c r="H13" s="20"/>
      <c r="I13" s="21"/>
      <c r="J13" s="25" t="s">
        <v>4</v>
      </c>
      <c r="K13" s="115"/>
      <c r="L13" s="116"/>
      <c r="M13" s="117"/>
      <c r="N13" s="61"/>
      <c r="O13" s="62">
        <f t="shared" si="0"/>
        <v>0</v>
      </c>
      <c r="P13" s="22"/>
      <c r="Q13" s="21"/>
      <c r="R13" s="25" t="s">
        <v>4</v>
      </c>
      <c r="S13" s="115"/>
      <c r="T13" s="117"/>
      <c r="U13" s="61"/>
      <c r="V13" s="62">
        <f t="shared" si="1"/>
        <v>0</v>
      </c>
      <c r="W13" s="22"/>
      <c r="X13" s="15"/>
      <c r="Y13" s="71" t="s">
        <v>32</v>
      </c>
      <c r="Z13" s="56">
        <f>SUM(G20:G29)</f>
        <v>8.8757396449704142</v>
      </c>
      <c r="AA13" s="14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x14ac:dyDescent="0.15">
      <c r="A14" s="19"/>
      <c r="B14" s="25" t="s">
        <v>4</v>
      </c>
      <c r="C14" s="115"/>
      <c r="D14" s="116"/>
      <c r="E14" s="117"/>
      <c r="F14" s="61"/>
      <c r="G14" s="62">
        <f t="shared" si="2"/>
        <v>0</v>
      </c>
      <c r="H14" s="20"/>
      <c r="I14" s="21"/>
      <c r="J14" s="25" t="s">
        <v>4</v>
      </c>
      <c r="K14" s="115"/>
      <c r="L14" s="116"/>
      <c r="M14" s="117"/>
      <c r="N14" s="61"/>
      <c r="O14" s="62">
        <f t="shared" si="0"/>
        <v>0</v>
      </c>
      <c r="P14" s="22"/>
      <c r="Q14" s="21"/>
      <c r="R14" s="25" t="s">
        <v>4</v>
      </c>
      <c r="S14" s="115"/>
      <c r="T14" s="117"/>
      <c r="U14" s="61"/>
      <c r="V14" s="62">
        <f t="shared" si="1"/>
        <v>0</v>
      </c>
      <c r="W14" s="22"/>
      <c r="X14" s="15"/>
      <c r="Y14" s="71" t="s">
        <v>33</v>
      </c>
      <c r="Z14" s="56">
        <f>SUM(O8:O17)</f>
        <v>10.724852071005918</v>
      </c>
      <c r="AA14" s="14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thickBot="1" x14ac:dyDescent="0.2">
      <c r="A15" s="19"/>
      <c r="B15" s="30" t="s">
        <v>4</v>
      </c>
      <c r="C15" s="119"/>
      <c r="D15" s="120"/>
      <c r="E15" s="121"/>
      <c r="F15" s="63"/>
      <c r="G15" s="65">
        <f t="shared" si="2"/>
        <v>0</v>
      </c>
      <c r="H15" s="20"/>
      <c r="I15" s="21"/>
      <c r="J15" s="30" t="s">
        <v>4</v>
      </c>
      <c r="K15" s="119"/>
      <c r="L15" s="120"/>
      <c r="M15" s="121"/>
      <c r="N15" s="63"/>
      <c r="O15" s="65">
        <f t="shared" si="0"/>
        <v>0</v>
      </c>
      <c r="P15" s="22"/>
      <c r="Q15" s="21"/>
      <c r="R15" s="30" t="s">
        <v>4</v>
      </c>
      <c r="S15" s="119"/>
      <c r="T15" s="121"/>
      <c r="U15" s="63"/>
      <c r="V15" s="65">
        <f t="shared" si="1"/>
        <v>0</v>
      </c>
      <c r="W15" s="22"/>
      <c r="X15" s="15"/>
      <c r="Y15" s="71" t="s">
        <v>34</v>
      </c>
      <c r="Z15" s="56">
        <f>SUM(O20:O29)</f>
        <v>16.469428007889547</v>
      </c>
      <c r="AA15" s="14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thickTop="1" x14ac:dyDescent="0.15">
      <c r="A16" s="19"/>
      <c r="B16" s="31" t="s">
        <v>5</v>
      </c>
      <c r="C16" s="122"/>
      <c r="D16" s="123"/>
      <c r="E16" s="124"/>
      <c r="F16" s="64"/>
      <c r="G16" s="66">
        <f t="shared" si="2"/>
        <v>0</v>
      </c>
      <c r="H16" s="20"/>
      <c r="I16" s="21"/>
      <c r="J16" s="31" t="s">
        <v>5</v>
      </c>
      <c r="K16" s="122"/>
      <c r="L16" s="123"/>
      <c r="M16" s="124"/>
      <c r="N16" s="64"/>
      <c r="O16" s="66">
        <f t="shared" si="0"/>
        <v>0</v>
      </c>
      <c r="P16" s="22"/>
      <c r="Q16" s="21"/>
      <c r="R16" s="31" t="s">
        <v>5</v>
      </c>
      <c r="S16" s="122"/>
      <c r="T16" s="124"/>
      <c r="U16" s="64"/>
      <c r="V16" s="66">
        <f t="shared" si="1"/>
        <v>0</v>
      </c>
      <c r="W16" s="22"/>
      <c r="X16" s="15"/>
      <c r="Y16" s="71" t="s">
        <v>35</v>
      </c>
      <c r="Z16" s="56">
        <f>SUM(V8:V17)</f>
        <v>13.067061143984223</v>
      </c>
      <c r="AA16" s="14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thickBot="1" x14ac:dyDescent="0.2">
      <c r="A17" s="19"/>
      <c r="B17" s="32" t="s">
        <v>5</v>
      </c>
      <c r="C17" s="115" t="s">
        <v>37</v>
      </c>
      <c r="D17" s="116"/>
      <c r="E17" s="117"/>
      <c r="F17" s="61">
        <v>1900</v>
      </c>
      <c r="G17" s="67">
        <f t="shared" si="2"/>
        <v>9.3688362919132153</v>
      </c>
      <c r="H17" s="20"/>
      <c r="I17" s="21"/>
      <c r="J17" s="32" t="s">
        <v>5</v>
      </c>
      <c r="K17" s="115" t="s">
        <v>39</v>
      </c>
      <c r="L17" s="116"/>
      <c r="M17" s="117"/>
      <c r="N17" s="61">
        <v>1900</v>
      </c>
      <c r="O17" s="67">
        <f t="shared" si="0"/>
        <v>9.3688362919132153</v>
      </c>
      <c r="P17" s="22"/>
      <c r="Q17" s="21"/>
      <c r="R17" s="32" t="s">
        <v>5</v>
      </c>
      <c r="S17" s="115" t="s">
        <v>38</v>
      </c>
      <c r="T17" s="117"/>
      <c r="U17" s="61">
        <v>1900</v>
      </c>
      <c r="V17" s="67">
        <f t="shared" si="1"/>
        <v>9.3688362919132153</v>
      </c>
      <c r="W17" s="22"/>
      <c r="X17" s="15"/>
      <c r="Y17" s="72" t="s">
        <v>36</v>
      </c>
      <c r="Z17" s="57">
        <f>SUM(V20:V29)</f>
        <v>2.4654832347140041</v>
      </c>
      <c r="AA17" s="14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x14ac:dyDescent="0.15">
      <c r="A18" s="19"/>
      <c r="B18" s="20"/>
      <c r="C18" s="20"/>
      <c r="D18" s="20"/>
      <c r="E18" s="20"/>
      <c r="F18" s="20"/>
      <c r="G18" s="20"/>
      <c r="H18" s="20"/>
      <c r="I18" s="21"/>
      <c r="J18" s="20"/>
      <c r="K18" s="20"/>
      <c r="L18" s="20"/>
      <c r="M18" s="20"/>
      <c r="N18" s="20"/>
      <c r="O18" s="20"/>
      <c r="P18" s="22"/>
      <c r="Q18" s="21"/>
      <c r="R18" s="20"/>
      <c r="S18" s="20"/>
      <c r="T18" s="20"/>
      <c r="U18" s="20"/>
      <c r="V18" s="20"/>
      <c r="W18" s="22"/>
      <c r="X18" s="15"/>
      <c r="Y18" s="149" t="str">
        <f>IF(MAX(Z12:Z17)&gt;20,"OVERLOAD","OK")</f>
        <v>OK</v>
      </c>
      <c r="Z18" s="149"/>
      <c r="AA18" s="29"/>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thickBot="1" x14ac:dyDescent="0.2">
      <c r="A19" s="19"/>
      <c r="B19" s="150" t="s">
        <v>26</v>
      </c>
      <c r="C19" s="150"/>
      <c r="D19" s="150"/>
      <c r="E19" s="150"/>
      <c r="F19" s="150"/>
      <c r="G19" s="151"/>
      <c r="H19" s="20"/>
      <c r="I19" s="21"/>
      <c r="J19" s="150" t="s">
        <v>28</v>
      </c>
      <c r="K19" s="150"/>
      <c r="L19" s="150"/>
      <c r="M19" s="150"/>
      <c r="N19" s="150"/>
      <c r="O19" s="151"/>
      <c r="P19" s="22"/>
      <c r="Q19" s="21"/>
      <c r="R19" s="150" t="s">
        <v>30</v>
      </c>
      <c r="S19" s="150"/>
      <c r="T19" s="150"/>
      <c r="U19" s="150"/>
      <c r="V19" s="151"/>
      <c r="W19" s="22"/>
      <c r="X19" s="15"/>
      <c r="Y19" s="15"/>
      <c r="Z19" s="15"/>
      <c r="AA19" s="29"/>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 t="shared" ref="G20:G29" si="3">F20/$Y$4/$Y$8</f>
        <v>0</v>
      </c>
      <c r="H20" s="20"/>
      <c r="I20" s="21"/>
      <c r="J20" s="25" t="s">
        <v>4</v>
      </c>
      <c r="K20" s="115"/>
      <c r="L20" s="116"/>
      <c r="M20" s="117"/>
      <c r="N20" s="61"/>
      <c r="O20" s="62">
        <f t="shared" ref="O20:O29" si="4">N20/$Y$4/$Y$8</f>
        <v>0</v>
      </c>
      <c r="P20" s="22"/>
      <c r="Q20" s="21"/>
      <c r="R20" s="25" t="s">
        <v>4</v>
      </c>
      <c r="S20" s="115" t="s">
        <v>46</v>
      </c>
      <c r="T20" s="117"/>
      <c r="U20" s="61">
        <v>250</v>
      </c>
      <c r="V20" s="62">
        <f t="shared" ref="V20:V29" si="5">U20/$Y$4/$Y$8</f>
        <v>1.2327416173570021</v>
      </c>
      <c r="W20" s="22"/>
      <c r="X20" s="15"/>
      <c r="Y20" s="83" t="s">
        <v>14</v>
      </c>
      <c r="Z20" s="84"/>
      <c r="AA20" s="29"/>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x14ac:dyDescent="0.15">
      <c r="A21" s="19"/>
      <c r="B21" s="25" t="s">
        <v>4</v>
      </c>
      <c r="C21" s="115"/>
      <c r="D21" s="116"/>
      <c r="E21" s="117"/>
      <c r="F21" s="61"/>
      <c r="G21" s="62">
        <f t="shared" si="3"/>
        <v>0</v>
      </c>
      <c r="H21" s="20"/>
      <c r="I21" s="21"/>
      <c r="J21" s="25" t="s">
        <v>4</v>
      </c>
      <c r="K21" s="115" t="s">
        <v>40</v>
      </c>
      <c r="L21" s="116"/>
      <c r="M21" s="117"/>
      <c r="N21" s="61">
        <v>630</v>
      </c>
      <c r="O21" s="62">
        <f t="shared" si="4"/>
        <v>3.1065088757396451</v>
      </c>
      <c r="P21" s="22"/>
      <c r="Q21" s="21"/>
      <c r="R21" s="25" t="s">
        <v>4</v>
      </c>
      <c r="S21" s="115" t="s">
        <v>47</v>
      </c>
      <c r="T21" s="117"/>
      <c r="U21" s="61">
        <v>250</v>
      </c>
      <c r="V21" s="62">
        <f t="shared" si="5"/>
        <v>1.2327416173570021</v>
      </c>
      <c r="W21" s="22"/>
      <c r="X21" s="15"/>
      <c r="Y21" s="73" t="s">
        <v>0</v>
      </c>
      <c r="Z21" s="55">
        <f>Z12+Z13</f>
        <v>19.970414201183431</v>
      </c>
      <c r="AA21" s="29"/>
      <c r="AB21" s="12" t="s">
        <v>7</v>
      </c>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x14ac:dyDescent="0.15">
      <c r="A22" s="19"/>
      <c r="B22" s="25" t="s">
        <v>4</v>
      </c>
      <c r="C22" s="115" t="s">
        <v>49</v>
      </c>
      <c r="D22" s="116"/>
      <c r="E22" s="117"/>
      <c r="F22" s="61">
        <v>350</v>
      </c>
      <c r="G22" s="62">
        <f t="shared" si="3"/>
        <v>1.7258382642998029</v>
      </c>
      <c r="H22" s="20"/>
      <c r="I22" s="21"/>
      <c r="J22" s="25" t="s">
        <v>4</v>
      </c>
      <c r="K22" s="115" t="s">
        <v>41</v>
      </c>
      <c r="L22" s="116"/>
      <c r="M22" s="117"/>
      <c r="N22" s="61">
        <v>630</v>
      </c>
      <c r="O22" s="62">
        <f t="shared" si="4"/>
        <v>3.1065088757396451</v>
      </c>
      <c r="P22" s="22"/>
      <c r="Q22" s="21"/>
      <c r="R22" s="25" t="s">
        <v>4</v>
      </c>
      <c r="S22" s="115"/>
      <c r="T22" s="117"/>
      <c r="U22" s="61"/>
      <c r="V22" s="62">
        <f t="shared" si="5"/>
        <v>0</v>
      </c>
      <c r="W22" s="22"/>
      <c r="X22" s="53"/>
      <c r="Y22" s="73" t="s">
        <v>19</v>
      </c>
      <c r="Z22" s="56">
        <f>Z14+Z15</f>
        <v>27.194280078895467</v>
      </c>
      <c r="AA22" s="54"/>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25" t="s">
        <v>4</v>
      </c>
      <c r="C23" s="115"/>
      <c r="D23" s="116"/>
      <c r="E23" s="117"/>
      <c r="F23" s="61"/>
      <c r="G23" s="62">
        <f t="shared" si="3"/>
        <v>0</v>
      </c>
      <c r="H23" s="20"/>
      <c r="I23" s="21"/>
      <c r="J23" s="25" t="s">
        <v>4</v>
      </c>
      <c r="K23" s="115" t="s">
        <v>42</v>
      </c>
      <c r="L23" s="116"/>
      <c r="M23" s="117"/>
      <c r="N23" s="61">
        <v>630</v>
      </c>
      <c r="O23" s="62">
        <f t="shared" si="4"/>
        <v>3.1065088757396451</v>
      </c>
      <c r="P23" s="22"/>
      <c r="Q23" s="21"/>
      <c r="R23" s="25" t="s">
        <v>4</v>
      </c>
      <c r="S23" s="115"/>
      <c r="T23" s="117"/>
      <c r="U23" s="61"/>
      <c r="V23" s="62">
        <f t="shared" si="5"/>
        <v>0</v>
      </c>
      <c r="W23" s="22"/>
      <c r="X23" s="53"/>
      <c r="Y23" s="74" t="s">
        <v>20</v>
      </c>
      <c r="Z23" s="57">
        <f>Z16+Z17</f>
        <v>15.532544378698226</v>
      </c>
      <c r="AA23" s="54"/>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Bot="1" x14ac:dyDescent="0.2">
      <c r="A24" s="19"/>
      <c r="B24" s="25" t="s">
        <v>4</v>
      </c>
      <c r="C24" s="115"/>
      <c r="D24" s="116"/>
      <c r="E24" s="117"/>
      <c r="F24" s="61"/>
      <c r="G24" s="62">
        <f t="shared" si="3"/>
        <v>0</v>
      </c>
      <c r="H24" s="20"/>
      <c r="I24" s="21"/>
      <c r="J24" s="25" t="s">
        <v>4</v>
      </c>
      <c r="K24" s="115"/>
      <c r="L24" s="116"/>
      <c r="M24" s="117"/>
      <c r="N24" s="61"/>
      <c r="O24" s="62">
        <f t="shared" si="4"/>
        <v>0</v>
      </c>
      <c r="P24" s="22"/>
      <c r="Q24" s="21"/>
      <c r="R24" s="25" t="s">
        <v>4</v>
      </c>
      <c r="S24" s="115"/>
      <c r="T24" s="117"/>
      <c r="U24" s="61"/>
      <c r="V24" s="62">
        <f t="shared" si="5"/>
        <v>0</v>
      </c>
      <c r="W24" s="22"/>
      <c r="X24" s="15"/>
      <c r="Y24" s="15"/>
      <c r="Z24" s="15"/>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x14ac:dyDescent="0.15">
      <c r="A25" s="19"/>
      <c r="B25" s="25" t="s">
        <v>4</v>
      </c>
      <c r="C25" s="115"/>
      <c r="D25" s="116"/>
      <c r="E25" s="117"/>
      <c r="F25" s="61"/>
      <c r="G25" s="62">
        <f t="shared" si="3"/>
        <v>0</v>
      </c>
      <c r="H25" s="20"/>
      <c r="I25" s="21"/>
      <c r="J25" s="25" t="s">
        <v>4</v>
      </c>
      <c r="K25" s="115"/>
      <c r="L25" s="116"/>
      <c r="M25" s="117"/>
      <c r="N25" s="61"/>
      <c r="O25" s="62">
        <f t="shared" si="4"/>
        <v>0</v>
      </c>
      <c r="P25" s="22"/>
      <c r="Q25" s="21"/>
      <c r="R25" s="25" t="s">
        <v>4</v>
      </c>
      <c r="S25" s="115"/>
      <c r="T25" s="117"/>
      <c r="U25" s="61"/>
      <c r="V25" s="62">
        <f t="shared" si="5"/>
        <v>0</v>
      </c>
      <c r="W25" s="22"/>
      <c r="X25" s="15"/>
      <c r="Y25" s="83" t="s">
        <v>15</v>
      </c>
      <c r="Z25" s="84"/>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4.25" customHeight="1" x14ac:dyDescent="0.15">
      <c r="A26" s="19"/>
      <c r="B26" s="25" t="s">
        <v>4</v>
      </c>
      <c r="C26" s="115"/>
      <c r="D26" s="116"/>
      <c r="E26" s="117"/>
      <c r="F26" s="61"/>
      <c r="G26" s="62">
        <f t="shared" si="3"/>
        <v>0</v>
      </c>
      <c r="H26" s="20"/>
      <c r="I26" s="21"/>
      <c r="J26" s="25" t="s">
        <v>4</v>
      </c>
      <c r="K26" s="115"/>
      <c r="L26" s="116"/>
      <c r="M26" s="117"/>
      <c r="N26" s="61"/>
      <c r="O26" s="62">
        <f t="shared" si="4"/>
        <v>0</v>
      </c>
      <c r="P26" s="22"/>
      <c r="Q26" s="21"/>
      <c r="R26" s="25" t="s">
        <v>4</v>
      </c>
      <c r="S26" s="115"/>
      <c r="T26" s="117"/>
      <c r="U26" s="61"/>
      <c r="V26" s="62">
        <f t="shared" si="5"/>
        <v>0</v>
      </c>
      <c r="W26" s="22"/>
      <c r="X26" s="15"/>
      <c r="Y26" s="70" t="s">
        <v>16</v>
      </c>
      <c r="Z26" s="58">
        <f>IF(AVERAGE($B$34,$E$34,$I$34)&gt;0,B$34/AVERAGE($B$34,$E$34,$I$34),"")</f>
        <v>0.84616170530893775</v>
      </c>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thickBot="1" x14ac:dyDescent="0.2">
      <c r="A27" s="19"/>
      <c r="B27" s="30" t="s">
        <v>4</v>
      </c>
      <c r="C27" s="119"/>
      <c r="D27" s="120"/>
      <c r="E27" s="121"/>
      <c r="F27" s="63"/>
      <c r="G27" s="65">
        <f t="shared" si="3"/>
        <v>0</v>
      </c>
      <c r="H27" s="20"/>
      <c r="I27" s="21"/>
      <c r="J27" s="30" t="s">
        <v>4</v>
      </c>
      <c r="K27" s="119"/>
      <c r="L27" s="120"/>
      <c r="M27" s="121"/>
      <c r="N27" s="63"/>
      <c r="O27" s="65">
        <f t="shared" si="4"/>
        <v>0</v>
      </c>
      <c r="P27" s="22"/>
      <c r="Q27" s="21"/>
      <c r="R27" s="30" t="s">
        <v>4</v>
      </c>
      <c r="S27" s="119"/>
      <c r="T27" s="121"/>
      <c r="U27" s="63"/>
      <c r="V27" s="65">
        <f t="shared" si="5"/>
        <v>0</v>
      </c>
      <c r="W27" s="22"/>
      <c r="X27" s="15"/>
      <c r="Y27" s="71" t="s">
        <v>17</v>
      </c>
      <c r="Z27" s="59">
        <f>IF(AVERAGE($B$34,$E$34,$I$34)&gt;0,E34/AVERAGE($B$34,$E$34,$I$34),"")</f>
        <v>1.1255884033288017</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s="23" customFormat="1" ht="13.5" customHeight="1" thickTop="1" thickBot="1" x14ac:dyDescent="0.2">
      <c r="A28" s="19"/>
      <c r="B28" s="31" t="s">
        <v>5</v>
      </c>
      <c r="C28" s="122"/>
      <c r="D28" s="123"/>
      <c r="E28" s="124"/>
      <c r="F28" s="64"/>
      <c r="G28" s="66">
        <f t="shared" si="3"/>
        <v>0</v>
      </c>
      <c r="H28" s="20"/>
      <c r="I28" s="21"/>
      <c r="J28" s="31" t="s">
        <v>5</v>
      </c>
      <c r="K28" s="122"/>
      <c r="L28" s="123"/>
      <c r="M28" s="124"/>
      <c r="N28" s="64"/>
      <c r="O28" s="66">
        <f t="shared" si="4"/>
        <v>0</v>
      </c>
      <c r="P28" s="22"/>
      <c r="Q28" s="21"/>
      <c r="R28" s="31" t="s">
        <v>5</v>
      </c>
      <c r="S28" s="122"/>
      <c r="T28" s="124"/>
      <c r="U28" s="64"/>
      <c r="V28" s="66">
        <f t="shared" si="5"/>
        <v>0</v>
      </c>
      <c r="W28" s="22"/>
      <c r="X28" s="15"/>
      <c r="Y28" s="72" t="s">
        <v>18</v>
      </c>
      <c r="Z28" s="60">
        <f>IF(AVERAGE($B$34,$E$34,$I$34)&gt;0,I34/AVERAGE($B$34,$E$34,$I$34),"")</f>
        <v>1.0282498913622604</v>
      </c>
      <c r="AA28" s="28"/>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row>
    <row r="29" spans="1:121" ht="13.5" customHeight="1" x14ac:dyDescent="0.15">
      <c r="A29" s="19"/>
      <c r="B29" s="32" t="s">
        <v>5</v>
      </c>
      <c r="C29" s="115" t="s">
        <v>86</v>
      </c>
      <c r="D29" s="116"/>
      <c r="E29" s="117"/>
      <c r="F29" s="61">
        <v>1450</v>
      </c>
      <c r="G29" s="67">
        <f t="shared" si="3"/>
        <v>7.1499013806706113</v>
      </c>
      <c r="H29" s="20"/>
      <c r="I29" s="21"/>
      <c r="J29" s="32" t="s">
        <v>5</v>
      </c>
      <c r="K29" s="115" t="s">
        <v>87</v>
      </c>
      <c r="L29" s="116"/>
      <c r="M29" s="117"/>
      <c r="N29" s="61">
        <v>1450</v>
      </c>
      <c r="O29" s="67">
        <f t="shared" si="4"/>
        <v>7.1499013806706113</v>
      </c>
      <c r="P29" s="22"/>
      <c r="Q29" s="21"/>
      <c r="R29" s="32" t="s">
        <v>5</v>
      </c>
      <c r="S29" s="115"/>
      <c r="T29" s="117"/>
      <c r="U29" s="61"/>
      <c r="V29" s="67">
        <f t="shared" si="5"/>
        <v>0</v>
      </c>
      <c r="W29" s="22"/>
      <c r="X29" s="15"/>
      <c r="Y29" s="85" t="s">
        <v>21</v>
      </c>
      <c r="Z29" s="85"/>
      <c r="AA29" s="28"/>
    </row>
    <row r="30" spans="1:121" ht="14.25" customHeight="1" x14ac:dyDescent="0.15">
      <c r="A30" s="19"/>
      <c r="B30" s="118" t="s">
        <v>6</v>
      </c>
      <c r="C30" s="118"/>
      <c r="D30" s="118"/>
      <c r="E30" s="118"/>
      <c r="F30" s="118"/>
      <c r="G30" s="118"/>
      <c r="H30" s="22"/>
      <c r="I30" s="21"/>
      <c r="J30" s="118" t="s">
        <v>6</v>
      </c>
      <c r="K30" s="118"/>
      <c r="L30" s="118"/>
      <c r="M30" s="118"/>
      <c r="N30" s="118"/>
      <c r="O30" s="118"/>
      <c r="P30" s="22"/>
      <c r="Q30" s="21"/>
      <c r="R30" s="118" t="s">
        <v>6</v>
      </c>
      <c r="S30" s="118"/>
      <c r="T30" s="118"/>
      <c r="U30" s="118"/>
      <c r="V30" s="118"/>
      <c r="W30" s="22"/>
      <c r="X30" s="15"/>
      <c r="Y30" s="86"/>
      <c r="Z30" s="86"/>
      <c r="AA30" s="28"/>
    </row>
    <row r="31" spans="1:121" ht="15.75" customHeight="1" thickBot="1" x14ac:dyDescent="0.2">
      <c r="A31" s="19"/>
      <c r="B31" s="20"/>
      <c r="C31" s="99" t="str">
        <f>IF(OR((MAX(G8:G15,G20:G27)&gt;12),(MAX(G16:G17,G28:G29)&gt;16)),"OVERLOAD","OK")</f>
        <v>OK</v>
      </c>
      <c r="D31" s="100"/>
      <c r="E31" s="100"/>
      <c r="F31" s="100"/>
      <c r="G31" s="34"/>
      <c r="H31" s="35"/>
      <c r="I31" s="21"/>
      <c r="J31" s="20"/>
      <c r="K31" s="99" t="str">
        <f>IF(OR((MAX(O8:O15,O20:O27)&gt;12),(MAX(O16:O17,O28:O29)&gt;16)),"OVERLOAD","OK")</f>
        <v>OK</v>
      </c>
      <c r="L31" s="100"/>
      <c r="M31" s="100"/>
      <c r="N31" s="100"/>
      <c r="O31" s="20"/>
      <c r="P31" s="22"/>
      <c r="Q31" s="21"/>
      <c r="R31" s="20"/>
      <c r="S31" s="101" t="str">
        <f>IF(OR((MAX(V8:V15,V20:V27)&gt;12),(MAX(V16:V17,V28:V29)&gt;16)),"OVERLOAD","OK")</f>
        <v>OK</v>
      </c>
      <c r="T31" s="101"/>
      <c r="U31" s="101"/>
      <c r="V31" s="20"/>
      <c r="W31" s="22"/>
      <c r="X31" s="15"/>
      <c r="Y31" s="15"/>
      <c r="Z31" s="15"/>
      <c r="AA31" s="28"/>
    </row>
    <row r="32" spans="1:121" ht="14.25" customHeight="1" thickBot="1" x14ac:dyDescent="0.2">
      <c r="A32" s="36"/>
      <c r="B32" s="37"/>
      <c r="C32" s="37"/>
      <c r="D32" s="37"/>
      <c r="E32" s="37"/>
      <c r="F32" s="37"/>
      <c r="G32" s="37"/>
      <c r="H32" s="38"/>
      <c r="I32" s="39"/>
      <c r="J32" s="37"/>
      <c r="K32" s="37"/>
      <c r="L32" s="37"/>
      <c r="M32" s="37"/>
      <c r="N32" s="37"/>
      <c r="O32" s="37"/>
      <c r="P32" s="38"/>
      <c r="Q32" s="39"/>
      <c r="R32" s="37"/>
      <c r="S32" s="37"/>
      <c r="T32" s="37"/>
      <c r="U32" s="37"/>
      <c r="V32" s="37"/>
      <c r="W32" s="38"/>
      <c r="X32" s="15"/>
      <c r="Y32" s="83" t="s">
        <v>23</v>
      </c>
      <c r="Z32" s="84"/>
      <c r="AA32" s="28"/>
    </row>
    <row r="33" spans="1:27" s="12" customFormat="1" ht="17.25" customHeight="1" thickTop="1" thickBot="1" x14ac:dyDescent="0.2">
      <c r="A33" s="40"/>
      <c r="B33" s="41"/>
      <c r="C33" s="41"/>
      <c r="D33" s="41"/>
      <c r="E33" s="41"/>
      <c r="F33" s="41"/>
      <c r="G33" s="41"/>
      <c r="H33" s="41"/>
      <c r="I33" s="41"/>
      <c r="J33" s="41"/>
      <c r="K33" s="41"/>
      <c r="L33" s="41"/>
      <c r="M33" s="41"/>
      <c r="N33" s="41"/>
      <c r="O33" s="41"/>
      <c r="P33" s="41"/>
      <c r="Q33" s="41"/>
      <c r="R33" s="41"/>
      <c r="S33" s="41"/>
      <c r="T33" s="41"/>
      <c r="U33" s="41"/>
      <c r="V33" s="41"/>
      <c r="W33" s="42"/>
      <c r="X33" s="15"/>
      <c r="Y33" s="70" t="s">
        <v>16</v>
      </c>
      <c r="Z33" s="76">
        <f>(45-B34)/45</f>
        <v>0.31498823553729083</v>
      </c>
      <c r="AA33" s="28"/>
    </row>
    <row r="34" spans="1:27" s="12" customFormat="1" x14ac:dyDescent="0.15">
      <c r="A34" s="40"/>
      <c r="B34" s="102">
        <f>IMABS(COMPLEX(0.866*Z21--0.866*Z23,-0.5*Z21--0.5*Z23))</f>
        <v>30.825529400821914</v>
      </c>
      <c r="C34" s="103"/>
      <c r="D34" s="43"/>
      <c r="E34" s="102">
        <f>IMABS(COMPLEX(0*Z22--0.866*Z21,1*Z22--0.5*Z21))</f>
        <v>41.004997274567259</v>
      </c>
      <c r="F34" s="106"/>
      <c r="G34" s="103"/>
      <c r="H34" s="41"/>
      <c r="I34" s="102">
        <f>IMABS(COMPLEX(-0.866*Z23-0*Z22,-0.5*Z23-1*Z22))</f>
        <v>37.4589715638417</v>
      </c>
      <c r="J34" s="106"/>
      <c r="K34" s="103"/>
      <c r="L34" s="108"/>
      <c r="M34" s="109">
        <f>SUM(Z12:Z17)*Y4/1000</f>
        <v>13.041025641025643</v>
      </c>
      <c r="N34" s="110"/>
      <c r="O34" s="111"/>
      <c r="P34" s="41"/>
      <c r="Q34" s="41"/>
      <c r="R34" s="41"/>
      <c r="S34" s="41"/>
      <c r="T34" s="92" t="str">
        <f>IF(OR((MAX(B34,E34,I34)&gt;45),C31="OVERLOAD",K31="OVERLOAD",S31="OVERLOAD",Y18="OVERLOAD"),"ERROR","OK")</f>
        <v>OK</v>
      </c>
      <c r="U34" s="93"/>
      <c r="V34" s="94"/>
      <c r="W34" s="44"/>
      <c r="X34" s="15"/>
      <c r="Y34" s="71" t="s">
        <v>17</v>
      </c>
      <c r="Z34" s="76">
        <f>(45-E34)/45</f>
        <v>8.8777838342949805E-2</v>
      </c>
      <c r="AA34" s="28"/>
    </row>
    <row r="35" spans="1:27" s="12" customFormat="1" ht="15" thickBot="1" x14ac:dyDescent="0.2">
      <c r="A35" s="40"/>
      <c r="B35" s="104"/>
      <c r="C35" s="105"/>
      <c r="D35" s="43"/>
      <c r="E35" s="104"/>
      <c r="F35" s="107"/>
      <c r="G35" s="105"/>
      <c r="H35" s="41"/>
      <c r="I35" s="104"/>
      <c r="J35" s="107"/>
      <c r="K35" s="105"/>
      <c r="L35" s="108"/>
      <c r="M35" s="112"/>
      <c r="N35" s="113"/>
      <c r="O35" s="114"/>
      <c r="P35" s="41"/>
      <c r="Q35" s="41"/>
      <c r="R35" s="41"/>
      <c r="S35" s="41"/>
      <c r="T35" s="95"/>
      <c r="U35" s="96"/>
      <c r="V35" s="97"/>
      <c r="W35" s="44"/>
      <c r="X35" s="15"/>
      <c r="Y35" s="72" t="s">
        <v>18</v>
      </c>
      <c r="Z35" s="77">
        <f>(45-I34)/45</f>
        <v>0.16757840969240664</v>
      </c>
      <c r="AA35" s="28"/>
    </row>
    <row r="36" spans="1:27" s="12" customFormat="1" x14ac:dyDescent="0.15">
      <c r="A36" s="40"/>
      <c r="B36" s="98" t="s">
        <v>9</v>
      </c>
      <c r="C36" s="98"/>
      <c r="D36" s="45"/>
      <c r="E36" s="98" t="s">
        <v>10</v>
      </c>
      <c r="F36" s="98"/>
      <c r="G36" s="98"/>
      <c r="H36" s="46"/>
      <c r="I36" s="98" t="s">
        <v>11</v>
      </c>
      <c r="J36" s="98"/>
      <c r="K36" s="98"/>
      <c r="L36" s="45"/>
      <c r="M36" s="98" t="s">
        <v>24</v>
      </c>
      <c r="N36" s="98"/>
      <c r="O36" s="98"/>
      <c r="P36" s="46"/>
      <c r="Q36" s="46"/>
      <c r="R36" s="46"/>
      <c r="S36" s="41"/>
      <c r="T36" s="98" t="s">
        <v>8</v>
      </c>
      <c r="U36" s="98"/>
      <c r="V36" s="98"/>
      <c r="W36" s="44"/>
      <c r="X36" s="68"/>
      <c r="Y36" s="15"/>
      <c r="Z36" s="15"/>
      <c r="AA36" s="26"/>
    </row>
    <row r="37" spans="1:27" s="12" customFormat="1" ht="15" thickBot="1" x14ac:dyDescent="0.2">
      <c r="A37" s="47"/>
      <c r="B37" s="87" t="s">
        <v>51</v>
      </c>
      <c r="C37" s="87"/>
      <c r="D37" s="48"/>
      <c r="E37" s="87" t="s">
        <v>51</v>
      </c>
      <c r="F37" s="87"/>
      <c r="G37" s="87"/>
      <c r="H37" s="49"/>
      <c r="I37" s="87" t="s">
        <v>51</v>
      </c>
      <c r="J37" s="87"/>
      <c r="K37" s="87"/>
      <c r="L37" s="48"/>
      <c r="M37" s="87" t="s">
        <v>61</v>
      </c>
      <c r="N37" s="87"/>
      <c r="O37" s="87"/>
      <c r="P37" s="50"/>
      <c r="Q37" s="50"/>
      <c r="R37" s="50"/>
      <c r="S37" s="50"/>
      <c r="T37" s="50"/>
      <c r="U37" s="50"/>
      <c r="V37" s="50"/>
      <c r="W37" s="51"/>
      <c r="X37" s="88" t="s">
        <v>84</v>
      </c>
      <c r="Y37" s="89"/>
      <c r="Z37" s="89"/>
      <c r="AA37" s="90"/>
    </row>
    <row r="38" spans="1:27" s="12" customFormat="1" x14ac:dyDescent="0.15">
      <c r="P38" s="91"/>
      <c r="Q38" s="91"/>
      <c r="R38" s="91"/>
      <c r="AA38" s="52"/>
    </row>
    <row r="39" spans="1:27" s="12" customFormat="1" x14ac:dyDescent="0.15">
      <c r="I39" s="12" t="s">
        <v>7</v>
      </c>
      <c r="AA39" s="52"/>
    </row>
    <row r="40" spans="1:27" s="12" customFormat="1" x14ac:dyDescent="0.15">
      <c r="AA40" s="52"/>
    </row>
    <row r="41" spans="1:27" s="12" customFormat="1" x14ac:dyDescent="0.15">
      <c r="O41" s="12" t="s">
        <v>7</v>
      </c>
      <c r="AA41" s="52"/>
    </row>
    <row r="42" spans="1:27" s="12" customFormat="1" x14ac:dyDescent="0.15">
      <c r="AA42" s="52"/>
    </row>
    <row r="43" spans="1:27" s="12" customFormat="1" x14ac:dyDescent="0.15">
      <c r="AA43" s="52"/>
    </row>
    <row r="44" spans="1:27" s="12" customFormat="1" x14ac:dyDescent="0.15">
      <c r="AA44" s="52"/>
    </row>
    <row r="45" spans="1:27" s="12" customFormat="1" x14ac:dyDescent="0.15">
      <c r="AA45" s="52"/>
    </row>
    <row r="46" spans="1:27" s="12" customFormat="1" x14ac:dyDescent="0.15">
      <c r="A46" s="33"/>
      <c r="W46" s="33"/>
      <c r="AA46" s="52"/>
    </row>
    <row r="47" spans="1:27" s="12" customFormat="1" x14ac:dyDescent="0.15">
      <c r="A47" s="33"/>
      <c r="W47" s="33"/>
      <c r="AA47" s="52"/>
    </row>
    <row r="48" spans="1:27" s="12" customFormat="1" x14ac:dyDescent="0.15">
      <c r="A48" s="33"/>
      <c r="W48" s="33"/>
      <c r="AA48" s="52"/>
    </row>
    <row r="49" spans="2:22" x14ac:dyDescent="0.15">
      <c r="B49" s="12"/>
      <c r="C49" s="12"/>
      <c r="D49" s="12"/>
      <c r="E49" s="12"/>
      <c r="F49" s="12"/>
      <c r="G49" s="12"/>
      <c r="H49" s="12"/>
      <c r="I49" s="12"/>
      <c r="J49" s="12"/>
      <c r="K49" s="12"/>
      <c r="L49" s="12"/>
      <c r="M49" s="12"/>
      <c r="N49" s="12"/>
      <c r="O49" s="12"/>
      <c r="P49" s="12"/>
      <c r="Q49" s="12"/>
      <c r="R49" s="12"/>
      <c r="S49" s="12"/>
      <c r="T49" s="12"/>
      <c r="U49" s="12"/>
      <c r="V49" s="12"/>
    </row>
  </sheetData>
  <sheetProtection password="BA58" sheet="1" objects="1" scenarios="1"/>
  <mergeCells count="109">
    <mergeCell ref="X1:AA2"/>
    <mergeCell ref="A3:H4"/>
    <mergeCell ref="I3:P4"/>
    <mergeCell ref="Q3:W4"/>
    <mergeCell ref="Y3:Z3"/>
    <mergeCell ref="Y4:Z4"/>
    <mergeCell ref="Y8:Z8"/>
    <mergeCell ref="C9:E9"/>
    <mergeCell ref="K9:M9"/>
    <mergeCell ref="S9:T9"/>
    <mergeCell ref="Y9:Z9"/>
    <mergeCell ref="Y5:Z5"/>
    <mergeCell ref="C6:E6"/>
    <mergeCell ref="K6:M6"/>
    <mergeCell ref="S6:T6"/>
    <mergeCell ref="B7:G7"/>
    <mergeCell ref="J7:O7"/>
    <mergeCell ref="R7:V7"/>
    <mergeCell ref="Y7:Z7"/>
    <mergeCell ref="C10:E10"/>
    <mergeCell ref="K10:M10"/>
    <mergeCell ref="S10:T10"/>
    <mergeCell ref="C11:E11"/>
    <mergeCell ref="K11:M11"/>
    <mergeCell ref="S11:T11"/>
    <mergeCell ref="C8:E8"/>
    <mergeCell ref="K8:M8"/>
    <mergeCell ref="S8:T8"/>
    <mergeCell ref="S14:T14"/>
    <mergeCell ref="C15:E15"/>
    <mergeCell ref="K15:M15"/>
    <mergeCell ref="S15:T15"/>
    <mergeCell ref="C16:E16"/>
    <mergeCell ref="K16:M16"/>
    <mergeCell ref="S16:T16"/>
    <mergeCell ref="Y11:Z11"/>
    <mergeCell ref="AA11:AA17"/>
    <mergeCell ref="C12:E12"/>
    <mergeCell ref="K12:M12"/>
    <mergeCell ref="S12:T12"/>
    <mergeCell ref="C13:E13"/>
    <mergeCell ref="K13:M13"/>
    <mergeCell ref="S13:T13"/>
    <mergeCell ref="C14:E14"/>
    <mergeCell ref="K14:M14"/>
    <mergeCell ref="C20:E20"/>
    <mergeCell ref="K20:M20"/>
    <mergeCell ref="S20:T20"/>
    <mergeCell ref="Y20:Z20"/>
    <mergeCell ref="C21:E21"/>
    <mergeCell ref="K21:M21"/>
    <mergeCell ref="S21:T21"/>
    <mergeCell ref="C17:E17"/>
    <mergeCell ref="K17:M17"/>
    <mergeCell ref="S17:T17"/>
    <mergeCell ref="Y18:Z18"/>
    <mergeCell ref="B19:G19"/>
    <mergeCell ref="J19:O19"/>
    <mergeCell ref="R19:V19"/>
    <mergeCell ref="C24:E24"/>
    <mergeCell ref="K24:M24"/>
    <mergeCell ref="S24:T24"/>
    <mergeCell ref="C25:E25"/>
    <mergeCell ref="K25:M25"/>
    <mergeCell ref="S25:T25"/>
    <mergeCell ref="C22:E22"/>
    <mergeCell ref="K22:M22"/>
    <mergeCell ref="S22:T22"/>
    <mergeCell ref="C23:E23"/>
    <mergeCell ref="K23:M23"/>
    <mergeCell ref="S23:T23"/>
    <mergeCell ref="C28:E28"/>
    <mergeCell ref="K28:M28"/>
    <mergeCell ref="S28:T28"/>
    <mergeCell ref="C29:E29"/>
    <mergeCell ref="K29:M29"/>
    <mergeCell ref="S29:T29"/>
    <mergeCell ref="Y25:Z25"/>
    <mergeCell ref="C26:E26"/>
    <mergeCell ref="K26:M26"/>
    <mergeCell ref="S26:T26"/>
    <mergeCell ref="C27:E27"/>
    <mergeCell ref="K27:M27"/>
    <mergeCell ref="S27:T27"/>
    <mergeCell ref="Y32:Z32"/>
    <mergeCell ref="B34:C35"/>
    <mergeCell ref="E34:G35"/>
    <mergeCell ref="I34:K35"/>
    <mergeCell ref="L34:L35"/>
    <mergeCell ref="M34:O35"/>
    <mergeCell ref="T34:V35"/>
    <mergeCell ref="Y29:Z30"/>
    <mergeCell ref="B30:G30"/>
    <mergeCell ref="J30:O30"/>
    <mergeCell ref="R30:V30"/>
    <mergeCell ref="C31:F31"/>
    <mergeCell ref="K31:N31"/>
    <mergeCell ref="S31:U31"/>
    <mergeCell ref="X37:AA37"/>
    <mergeCell ref="P38:R38"/>
    <mergeCell ref="B36:C36"/>
    <mergeCell ref="E36:G36"/>
    <mergeCell ref="I36:K36"/>
    <mergeCell ref="M36:O36"/>
    <mergeCell ref="T36:V36"/>
    <mergeCell ref="B37:C37"/>
    <mergeCell ref="E37:G37"/>
    <mergeCell ref="I37:K37"/>
    <mergeCell ref="M37:O37"/>
  </mergeCells>
  <phoneticPr fontId="1" type="noConversion"/>
  <conditionalFormatting sqref="E34 B34 I34">
    <cfRule type="cellIs" dxfId="11" priority="6" operator="greaterThan">
      <formula>45</formula>
    </cfRule>
  </conditionalFormatting>
  <conditionalFormatting sqref="Z12:Z17">
    <cfRule type="cellIs" dxfId="10" priority="5" operator="greaterThan">
      <formula>20</formula>
    </cfRule>
  </conditionalFormatting>
  <conditionalFormatting sqref="Y18 C31 K31 S31">
    <cfRule type="cellIs" dxfId="9" priority="4" operator="equal">
      <formula>"OVERLOAD"</formula>
    </cfRule>
  </conditionalFormatting>
  <conditionalFormatting sqref="G8:G15 O8:O15 V8:V15 V20:V27 O20:O27 G20:G27">
    <cfRule type="cellIs" dxfId="8" priority="3" operator="greaterThan">
      <formula>12</formula>
    </cfRule>
  </conditionalFormatting>
  <conditionalFormatting sqref="G16:G17 O16:O17 V16:V17 V28:V29 O28:O29 G28:G29">
    <cfRule type="cellIs" dxfId="7" priority="2" operator="greaterThan">
      <formula>16</formula>
    </cfRule>
  </conditionalFormatting>
  <conditionalFormatting sqref="T34:V35">
    <cfRule type="cellIs" dxfId="6" priority="1" operator="equal">
      <formula>"ERROR"</formula>
    </cfRule>
  </conditionalFormatting>
  <printOptions horizontalCentered="1" verticalCentered="1"/>
  <pageMargins left="0.25" right="0.25" top="0.75" bottom="0.75" header="0.3" footer="0.3"/>
  <pageSetup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Q49"/>
  <sheetViews>
    <sheetView workbookViewId="0"/>
  </sheetViews>
  <sheetFormatPr baseColWidth="10" defaultColWidth="8.83203125" defaultRowHeight="14" x14ac:dyDescent="0.15"/>
  <cols>
    <col min="1" max="2" width="4.5" style="33" customWidth="1"/>
    <col min="3" max="3" width="10.5" style="33" customWidth="1"/>
    <col min="4" max="4" width="5" style="33" customWidth="1"/>
    <col min="5" max="5" width="3.83203125" style="33" customWidth="1"/>
    <col min="6" max="6" width="5.33203125" style="33" customWidth="1"/>
    <col min="7" max="7" width="5.83203125" style="33" customWidth="1"/>
    <col min="8" max="10" width="4.5" style="33" customWidth="1"/>
    <col min="11" max="12" width="6.5" style="33" customWidth="1"/>
    <col min="13" max="13" width="5.83203125" style="33" customWidth="1"/>
    <col min="14" max="14" width="5.33203125" style="33" customWidth="1"/>
    <col min="15" max="15" width="5.83203125" style="33" customWidth="1"/>
    <col min="16" max="18" width="4.5" style="33" customWidth="1"/>
    <col min="19" max="20" width="9.33203125" style="33" customWidth="1"/>
    <col min="21" max="21" width="5.33203125" style="33" customWidth="1"/>
    <col min="22" max="22" width="5.83203125" style="33" customWidth="1"/>
    <col min="23" max="23" width="4.5" style="33" customWidth="1"/>
    <col min="24" max="24" width="4.6640625" style="12" customWidth="1"/>
    <col min="25" max="25" width="7.33203125" style="12" customWidth="1"/>
    <col min="26" max="26" width="11.5" style="12" customWidth="1"/>
    <col min="27" max="27" width="4.6640625" style="52" customWidth="1"/>
    <col min="28" max="121" width="8.83203125" style="12"/>
    <col min="122" max="16384" width="8.83203125" style="33"/>
  </cols>
  <sheetData>
    <row r="1" spans="1:121" s="13" customFormat="1" ht="8.25" customHeight="1" x14ac:dyDescent="0.15">
      <c r="A1" s="10"/>
      <c r="B1" s="11"/>
      <c r="C1" s="11"/>
      <c r="D1" s="11"/>
      <c r="E1" s="11"/>
      <c r="F1" s="11"/>
      <c r="G1" s="11"/>
      <c r="H1" s="11"/>
      <c r="I1" s="11"/>
      <c r="J1" s="11"/>
      <c r="K1" s="11"/>
      <c r="L1" s="11"/>
      <c r="M1" s="11"/>
      <c r="N1" s="11"/>
      <c r="O1" s="11"/>
      <c r="P1" s="11"/>
      <c r="Q1" s="11"/>
      <c r="R1" s="11"/>
      <c r="S1" s="11"/>
      <c r="T1" s="11"/>
      <c r="U1" s="11"/>
      <c r="V1" s="11"/>
      <c r="W1" s="11"/>
      <c r="X1" s="131" t="s">
        <v>83</v>
      </c>
      <c r="Y1" s="131"/>
      <c r="Z1" s="131"/>
      <c r="AA1" s="13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row>
    <row r="2" spans="1:121" s="13" customFormat="1" ht="32.25" customHeight="1" x14ac:dyDescent="0.15">
      <c r="A2" s="14"/>
      <c r="B2" s="15"/>
      <c r="C2" s="15"/>
      <c r="D2" s="75" t="s">
        <v>90</v>
      </c>
      <c r="F2" s="15"/>
      <c r="G2" s="15"/>
      <c r="H2" s="15"/>
      <c r="I2" s="15"/>
      <c r="J2" s="15"/>
      <c r="K2" s="15"/>
      <c r="L2" s="15"/>
      <c r="M2" s="15"/>
      <c r="N2" s="15"/>
      <c r="O2" s="15"/>
      <c r="P2" s="15"/>
      <c r="Q2" s="15"/>
      <c r="R2" s="15"/>
      <c r="S2" s="15"/>
      <c r="T2" s="15"/>
      <c r="U2" s="15"/>
      <c r="V2" s="15"/>
      <c r="W2" s="15"/>
      <c r="X2" s="133"/>
      <c r="Y2" s="133"/>
      <c r="Z2" s="133"/>
      <c r="AA2" s="134"/>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21" s="13" customFormat="1" ht="15" customHeight="1" x14ac:dyDescent="0.15">
      <c r="A3" s="135" t="s">
        <v>69</v>
      </c>
      <c r="B3" s="136"/>
      <c r="C3" s="136"/>
      <c r="D3" s="136"/>
      <c r="E3" s="136"/>
      <c r="F3" s="136"/>
      <c r="G3" s="136"/>
      <c r="H3" s="137"/>
      <c r="I3" s="138" t="s">
        <v>70</v>
      </c>
      <c r="J3" s="139"/>
      <c r="K3" s="139"/>
      <c r="L3" s="139"/>
      <c r="M3" s="139"/>
      <c r="N3" s="139"/>
      <c r="O3" s="139"/>
      <c r="P3" s="140"/>
      <c r="Q3" s="141" t="s">
        <v>71</v>
      </c>
      <c r="R3" s="142"/>
      <c r="S3" s="142"/>
      <c r="T3" s="142"/>
      <c r="U3" s="142"/>
      <c r="V3" s="142"/>
      <c r="W3" s="143"/>
      <c r="X3" s="15"/>
      <c r="Y3" s="129" t="s">
        <v>73</v>
      </c>
      <c r="Z3" s="130"/>
      <c r="AA3" s="69"/>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21" s="18" customFormat="1" ht="14.25" customHeight="1" thickBot="1" x14ac:dyDescent="0.2">
      <c r="A4" s="135"/>
      <c r="B4" s="136"/>
      <c r="C4" s="136"/>
      <c r="D4" s="136"/>
      <c r="E4" s="136"/>
      <c r="F4" s="136"/>
      <c r="G4" s="136"/>
      <c r="H4" s="137"/>
      <c r="I4" s="138"/>
      <c r="J4" s="139"/>
      <c r="K4" s="139"/>
      <c r="L4" s="139"/>
      <c r="M4" s="139"/>
      <c r="N4" s="139"/>
      <c r="O4" s="139"/>
      <c r="P4" s="140"/>
      <c r="Q4" s="141"/>
      <c r="R4" s="142"/>
      <c r="S4" s="142"/>
      <c r="T4" s="142"/>
      <c r="U4" s="142"/>
      <c r="V4" s="142"/>
      <c r="W4" s="143"/>
      <c r="X4" s="15"/>
      <c r="Y4" s="144">
        <v>208</v>
      </c>
      <c r="Z4" s="144"/>
      <c r="AA4" s="69"/>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row>
    <row r="5" spans="1:121" s="23" customFormat="1" ht="14.25" customHeight="1" x14ac:dyDescent="0.15">
      <c r="A5" s="19"/>
      <c r="B5" s="20"/>
      <c r="C5" s="20"/>
      <c r="D5" s="20"/>
      <c r="E5" s="20"/>
      <c r="F5" s="20"/>
      <c r="G5" s="20"/>
      <c r="H5" s="20"/>
      <c r="I5" s="21"/>
      <c r="J5" s="20"/>
      <c r="K5" s="20"/>
      <c r="L5" s="20"/>
      <c r="M5" s="20"/>
      <c r="N5" s="20"/>
      <c r="O5" s="20"/>
      <c r="P5" s="22"/>
      <c r="Q5" s="21"/>
      <c r="R5" s="20"/>
      <c r="S5" s="20"/>
      <c r="T5" s="20"/>
      <c r="U5" s="20"/>
      <c r="V5" s="20"/>
      <c r="W5" s="22"/>
      <c r="X5" s="15"/>
      <c r="Y5" s="85" t="s">
        <v>75</v>
      </c>
      <c r="Z5" s="85"/>
      <c r="AA5" s="69"/>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row>
    <row r="6" spans="1:121" s="23" customFormat="1" ht="14.25" customHeight="1" x14ac:dyDescent="0.15">
      <c r="A6" s="19"/>
      <c r="B6" s="24" t="s">
        <v>3</v>
      </c>
      <c r="C6" s="126" t="s">
        <v>1</v>
      </c>
      <c r="D6" s="126"/>
      <c r="E6" s="126"/>
      <c r="F6" s="24" t="s">
        <v>72</v>
      </c>
      <c r="G6" s="24" t="s">
        <v>2</v>
      </c>
      <c r="H6" s="20"/>
      <c r="I6" s="21"/>
      <c r="J6" s="24" t="s">
        <v>3</v>
      </c>
      <c r="K6" s="126" t="s">
        <v>1</v>
      </c>
      <c r="L6" s="126"/>
      <c r="M6" s="126"/>
      <c r="N6" s="24" t="s">
        <v>72</v>
      </c>
      <c r="O6" s="24" t="s">
        <v>2</v>
      </c>
      <c r="P6" s="22"/>
      <c r="Q6" s="21"/>
      <c r="R6" s="24" t="s">
        <v>3</v>
      </c>
      <c r="S6" s="126" t="s">
        <v>1</v>
      </c>
      <c r="T6" s="126"/>
      <c r="U6" s="24" t="s">
        <v>72</v>
      </c>
      <c r="V6" s="24" t="s">
        <v>2</v>
      </c>
      <c r="W6" s="22"/>
      <c r="X6" s="15"/>
      <c r="Y6" s="15"/>
      <c r="Z6" s="15"/>
      <c r="AA6" s="69"/>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s="23" customFormat="1" ht="14.25" customHeight="1" x14ac:dyDescent="0.15">
      <c r="A7" s="19"/>
      <c r="B7" s="127" t="s">
        <v>25</v>
      </c>
      <c r="C7" s="127"/>
      <c r="D7" s="127"/>
      <c r="E7" s="127"/>
      <c r="F7" s="127"/>
      <c r="G7" s="128"/>
      <c r="H7" s="20"/>
      <c r="I7" s="21"/>
      <c r="J7" s="127" t="s">
        <v>27</v>
      </c>
      <c r="K7" s="127"/>
      <c r="L7" s="127"/>
      <c r="M7" s="127"/>
      <c r="N7" s="127"/>
      <c r="O7" s="128"/>
      <c r="P7" s="22"/>
      <c r="Q7" s="21"/>
      <c r="R7" s="127" t="s">
        <v>29</v>
      </c>
      <c r="S7" s="127"/>
      <c r="T7" s="127"/>
      <c r="U7" s="127"/>
      <c r="V7" s="128"/>
      <c r="W7" s="22"/>
      <c r="X7" s="15"/>
      <c r="Y7" s="129" t="s">
        <v>74</v>
      </c>
      <c r="Z7" s="130"/>
      <c r="AA7" s="69"/>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row>
    <row r="8" spans="1:121" s="23" customFormat="1" ht="14.25" customHeight="1" thickBot="1" x14ac:dyDescent="0.2">
      <c r="A8" s="19"/>
      <c r="B8" s="25" t="s">
        <v>4</v>
      </c>
      <c r="C8" s="115"/>
      <c r="D8" s="116"/>
      <c r="E8" s="117"/>
      <c r="F8" s="61"/>
      <c r="G8" s="62">
        <f>F8/$Y$4/$Y$8</f>
        <v>0</v>
      </c>
      <c r="H8" s="20"/>
      <c r="I8" s="21"/>
      <c r="J8" s="25" t="s">
        <v>4</v>
      </c>
      <c r="K8" s="115"/>
      <c r="L8" s="116"/>
      <c r="M8" s="117"/>
      <c r="N8" s="61"/>
      <c r="O8" s="62">
        <f t="shared" ref="O8:O17" si="0">N8/$Y$4/$Y$8</f>
        <v>0</v>
      </c>
      <c r="P8" s="22"/>
      <c r="Q8" s="21"/>
      <c r="R8" s="25" t="s">
        <v>4</v>
      </c>
      <c r="S8" s="115" t="s">
        <v>43</v>
      </c>
      <c r="T8" s="117"/>
      <c r="U8" s="61">
        <v>250</v>
      </c>
      <c r="V8" s="62">
        <f t="shared" ref="V8:V17" si="1">U8/$Y$4/$Y$8</f>
        <v>1.2327416173570021</v>
      </c>
      <c r="W8" s="22"/>
      <c r="X8" s="15"/>
      <c r="Y8" s="125">
        <v>0.97499999999999998</v>
      </c>
      <c r="Z8" s="125"/>
      <c r="AA8" s="69"/>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row>
    <row r="9" spans="1:121" s="23" customFormat="1" ht="14.25" customHeight="1" x14ac:dyDescent="0.15">
      <c r="A9" s="19"/>
      <c r="B9" s="25" t="s">
        <v>4</v>
      </c>
      <c r="C9" s="115"/>
      <c r="D9" s="116"/>
      <c r="E9" s="117"/>
      <c r="F9" s="61"/>
      <c r="G9" s="62">
        <f t="shared" ref="G9:G17" si="2">F9/$Y$4/$Y$8</f>
        <v>0</v>
      </c>
      <c r="H9" s="20"/>
      <c r="I9" s="21"/>
      <c r="J9" s="25" t="s">
        <v>4</v>
      </c>
      <c r="K9" s="115" t="s">
        <v>85</v>
      </c>
      <c r="L9" s="116"/>
      <c r="M9" s="117"/>
      <c r="N9" s="61">
        <v>275</v>
      </c>
      <c r="O9" s="62">
        <f t="shared" si="0"/>
        <v>1.3560157790927021</v>
      </c>
      <c r="P9" s="22"/>
      <c r="Q9" s="21"/>
      <c r="R9" s="25" t="s">
        <v>4</v>
      </c>
      <c r="S9" s="115" t="s">
        <v>44</v>
      </c>
      <c r="T9" s="117"/>
      <c r="U9" s="61">
        <v>250</v>
      </c>
      <c r="V9" s="62">
        <f t="shared" si="1"/>
        <v>1.2327416173570021</v>
      </c>
      <c r="W9" s="22"/>
      <c r="X9" s="15"/>
      <c r="Y9" s="85" t="s">
        <v>76</v>
      </c>
      <c r="Z9" s="85"/>
      <c r="AA9" s="69"/>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row>
    <row r="10" spans="1:121" s="23" customFormat="1" ht="14.25" customHeight="1" thickBot="1" x14ac:dyDescent="0.2">
      <c r="A10" s="19"/>
      <c r="B10" s="25" t="s">
        <v>4</v>
      </c>
      <c r="C10" s="115"/>
      <c r="D10" s="116"/>
      <c r="E10" s="117"/>
      <c r="F10" s="61"/>
      <c r="G10" s="62">
        <f t="shared" si="2"/>
        <v>0</v>
      </c>
      <c r="H10" s="20"/>
      <c r="I10" s="21"/>
      <c r="J10" s="25" t="s">
        <v>4</v>
      </c>
      <c r="K10" s="115"/>
      <c r="L10" s="116"/>
      <c r="M10" s="117"/>
      <c r="N10" s="61"/>
      <c r="O10" s="62">
        <f t="shared" si="0"/>
        <v>0</v>
      </c>
      <c r="P10" s="22"/>
      <c r="Q10" s="21"/>
      <c r="R10" s="25" t="s">
        <v>4</v>
      </c>
      <c r="S10" s="115" t="s">
        <v>45</v>
      </c>
      <c r="T10" s="117"/>
      <c r="U10" s="61">
        <v>250</v>
      </c>
      <c r="V10" s="62">
        <f t="shared" si="1"/>
        <v>1.2327416173570021</v>
      </c>
      <c r="W10" s="22"/>
      <c r="X10" s="16"/>
      <c r="Y10" s="15"/>
      <c r="Z10" s="15"/>
      <c r="AA10" s="69"/>
      <c r="AB10" s="12"/>
      <c r="AC10" s="27"/>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row>
    <row r="11" spans="1:121" s="23" customFormat="1" ht="14.25" customHeight="1" x14ac:dyDescent="0.15">
      <c r="A11" s="19"/>
      <c r="B11" s="25" t="s">
        <v>4</v>
      </c>
      <c r="C11" s="115" t="s">
        <v>48</v>
      </c>
      <c r="D11" s="116"/>
      <c r="E11" s="117"/>
      <c r="F11" s="61">
        <v>350</v>
      </c>
      <c r="G11" s="62">
        <f t="shared" si="2"/>
        <v>1.7258382642998029</v>
      </c>
      <c r="H11" s="20"/>
      <c r="I11" s="21"/>
      <c r="J11" s="25" t="s">
        <v>4</v>
      </c>
      <c r="K11" s="115"/>
      <c r="L11" s="116"/>
      <c r="M11" s="117"/>
      <c r="N11" s="61"/>
      <c r="O11" s="62">
        <f t="shared" si="0"/>
        <v>0</v>
      </c>
      <c r="P11" s="22"/>
      <c r="Q11" s="21"/>
      <c r="R11" s="25" t="s">
        <v>4</v>
      </c>
      <c r="S11" s="115"/>
      <c r="T11" s="117"/>
      <c r="U11" s="61"/>
      <c r="V11" s="62">
        <f t="shared" si="1"/>
        <v>0</v>
      </c>
      <c r="W11" s="22"/>
      <c r="X11" s="15"/>
      <c r="Y11" s="83" t="s">
        <v>13</v>
      </c>
      <c r="Z11" s="84"/>
      <c r="AA11" s="147" t="s">
        <v>22</v>
      </c>
      <c r="AB11" s="12"/>
      <c r="AC11" s="27"/>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s="23" customFormat="1" ht="14.25" customHeight="1" x14ac:dyDescent="0.15">
      <c r="A12" s="19"/>
      <c r="B12" s="25" t="s">
        <v>4</v>
      </c>
      <c r="C12" s="115"/>
      <c r="D12" s="116"/>
      <c r="E12" s="117"/>
      <c r="F12" s="61"/>
      <c r="G12" s="62">
        <f t="shared" si="2"/>
        <v>0</v>
      </c>
      <c r="H12" s="20"/>
      <c r="I12" s="21"/>
      <c r="J12" s="25" t="s">
        <v>4</v>
      </c>
      <c r="K12" s="115"/>
      <c r="L12" s="116"/>
      <c r="M12" s="117"/>
      <c r="N12" s="61"/>
      <c r="O12" s="62">
        <f t="shared" si="0"/>
        <v>0</v>
      </c>
      <c r="P12" s="22"/>
      <c r="Q12" s="21"/>
      <c r="R12" s="25" t="s">
        <v>4</v>
      </c>
      <c r="S12" s="115"/>
      <c r="T12" s="117"/>
      <c r="U12" s="61"/>
      <c r="V12" s="62">
        <f t="shared" si="1"/>
        <v>0</v>
      </c>
      <c r="W12" s="22"/>
      <c r="X12" s="15"/>
      <c r="Y12" s="70" t="s">
        <v>31</v>
      </c>
      <c r="Z12" s="55">
        <f>SUM(G8:G17)</f>
        <v>11.094674556213018</v>
      </c>
      <c r="AA12" s="147"/>
      <c r="AB12" s="12"/>
      <c r="AC12" s="27"/>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s="23" customFormat="1" ht="14.25" customHeight="1" x14ac:dyDescent="0.15">
      <c r="A13" s="19"/>
      <c r="B13" s="25" t="s">
        <v>4</v>
      </c>
      <c r="C13" s="115"/>
      <c r="D13" s="116"/>
      <c r="E13" s="117"/>
      <c r="F13" s="61"/>
      <c r="G13" s="62">
        <f t="shared" si="2"/>
        <v>0</v>
      </c>
      <c r="H13" s="20"/>
      <c r="I13" s="21"/>
      <c r="J13" s="25" t="s">
        <v>4</v>
      </c>
      <c r="K13" s="115"/>
      <c r="L13" s="116"/>
      <c r="M13" s="117"/>
      <c r="N13" s="61"/>
      <c r="O13" s="62">
        <f t="shared" si="0"/>
        <v>0</v>
      </c>
      <c r="P13" s="22"/>
      <c r="Q13" s="21"/>
      <c r="R13" s="25" t="s">
        <v>4</v>
      </c>
      <c r="S13" s="115"/>
      <c r="T13" s="117"/>
      <c r="U13" s="61"/>
      <c r="V13" s="62">
        <f t="shared" si="1"/>
        <v>0</v>
      </c>
      <c r="W13" s="22"/>
      <c r="X13" s="15"/>
      <c r="Y13" s="71" t="s">
        <v>32</v>
      </c>
      <c r="Z13" s="56">
        <f>SUM(G20:G29)</f>
        <v>8.8757396449704142</v>
      </c>
      <c r="AA13" s="14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s="23" customFormat="1" ht="14.25" customHeight="1" x14ac:dyDescent="0.15">
      <c r="A14" s="19"/>
      <c r="B14" s="25" t="s">
        <v>4</v>
      </c>
      <c r="C14" s="115"/>
      <c r="D14" s="116"/>
      <c r="E14" s="117"/>
      <c r="F14" s="61"/>
      <c r="G14" s="62">
        <f t="shared" si="2"/>
        <v>0</v>
      </c>
      <c r="H14" s="20"/>
      <c r="I14" s="21"/>
      <c r="J14" s="25" t="s">
        <v>4</v>
      </c>
      <c r="K14" s="115"/>
      <c r="L14" s="116"/>
      <c r="M14" s="117"/>
      <c r="N14" s="61"/>
      <c r="O14" s="62">
        <f t="shared" si="0"/>
        <v>0</v>
      </c>
      <c r="P14" s="22"/>
      <c r="Q14" s="21"/>
      <c r="R14" s="25" t="s">
        <v>4</v>
      </c>
      <c r="S14" s="115"/>
      <c r="T14" s="117"/>
      <c r="U14" s="61"/>
      <c r="V14" s="62">
        <f t="shared" si="1"/>
        <v>0</v>
      </c>
      <c r="W14" s="22"/>
      <c r="X14" s="15"/>
      <c r="Y14" s="71" t="s">
        <v>33</v>
      </c>
      <c r="Z14" s="56">
        <f>SUM(O8:O17)</f>
        <v>10.724852071005918</v>
      </c>
      <c r="AA14" s="14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s="23" customFormat="1" ht="14.25" customHeight="1" thickBot="1" x14ac:dyDescent="0.2">
      <c r="A15" s="19"/>
      <c r="B15" s="30" t="s">
        <v>4</v>
      </c>
      <c r="C15" s="119"/>
      <c r="D15" s="120"/>
      <c r="E15" s="121"/>
      <c r="F15" s="63"/>
      <c r="G15" s="65">
        <f t="shared" si="2"/>
        <v>0</v>
      </c>
      <c r="H15" s="20"/>
      <c r="I15" s="21"/>
      <c r="J15" s="30" t="s">
        <v>4</v>
      </c>
      <c r="K15" s="119"/>
      <c r="L15" s="120"/>
      <c r="M15" s="121"/>
      <c r="N15" s="63"/>
      <c r="O15" s="65">
        <f t="shared" si="0"/>
        <v>0</v>
      </c>
      <c r="P15" s="22"/>
      <c r="Q15" s="21"/>
      <c r="R15" s="30" t="s">
        <v>4</v>
      </c>
      <c r="S15" s="119"/>
      <c r="T15" s="121"/>
      <c r="U15" s="63"/>
      <c r="V15" s="65">
        <f t="shared" si="1"/>
        <v>0</v>
      </c>
      <c r="W15" s="22"/>
      <c r="X15" s="15"/>
      <c r="Y15" s="71" t="s">
        <v>34</v>
      </c>
      <c r="Z15" s="56">
        <f>SUM(O20:O29)</f>
        <v>16.469428007889547</v>
      </c>
      <c r="AA15" s="14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s="23" customFormat="1" ht="14.25" customHeight="1" thickTop="1" x14ac:dyDescent="0.15">
      <c r="A16" s="19"/>
      <c r="B16" s="31" t="s">
        <v>5</v>
      </c>
      <c r="C16" s="122"/>
      <c r="D16" s="123"/>
      <c r="E16" s="124"/>
      <c r="F16" s="64"/>
      <c r="G16" s="66">
        <f t="shared" si="2"/>
        <v>0</v>
      </c>
      <c r="H16" s="20"/>
      <c r="I16" s="21"/>
      <c r="J16" s="31" t="s">
        <v>5</v>
      </c>
      <c r="K16" s="122"/>
      <c r="L16" s="123"/>
      <c r="M16" s="124"/>
      <c r="N16" s="64"/>
      <c r="O16" s="66">
        <f t="shared" si="0"/>
        <v>0</v>
      </c>
      <c r="P16" s="22"/>
      <c r="Q16" s="21"/>
      <c r="R16" s="31" t="s">
        <v>5</v>
      </c>
      <c r="S16" s="122"/>
      <c r="T16" s="124"/>
      <c r="U16" s="64"/>
      <c r="V16" s="66">
        <f t="shared" si="1"/>
        <v>0</v>
      </c>
      <c r="W16" s="22"/>
      <c r="X16" s="15"/>
      <c r="Y16" s="71" t="s">
        <v>35</v>
      </c>
      <c r="Z16" s="56">
        <f>SUM(V8:V17)</f>
        <v>13.067061143984223</v>
      </c>
      <c r="AA16" s="14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21" s="23" customFormat="1" ht="14.25" customHeight="1" thickBot="1" x14ac:dyDescent="0.2">
      <c r="A17" s="19"/>
      <c r="B17" s="32" t="s">
        <v>5</v>
      </c>
      <c r="C17" s="115" t="s">
        <v>37</v>
      </c>
      <c r="D17" s="116"/>
      <c r="E17" s="117"/>
      <c r="F17" s="61">
        <v>1900</v>
      </c>
      <c r="G17" s="67">
        <f t="shared" si="2"/>
        <v>9.3688362919132153</v>
      </c>
      <c r="H17" s="20"/>
      <c r="I17" s="21"/>
      <c r="J17" s="32" t="s">
        <v>5</v>
      </c>
      <c r="K17" s="115" t="s">
        <v>39</v>
      </c>
      <c r="L17" s="116"/>
      <c r="M17" s="117"/>
      <c r="N17" s="61">
        <v>1900</v>
      </c>
      <c r="O17" s="67">
        <f t="shared" si="0"/>
        <v>9.3688362919132153</v>
      </c>
      <c r="P17" s="22"/>
      <c r="Q17" s="21"/>
      <c r="R17" s="32" t="s">
        <v>5</v>
      </c>
      <c r="S17" s="115" t="s">
        <v>38</v>
      </c>
      <c r="T17" s="117"/>
      <c r="U17" s="61">
        <v>1900</v>
      </c>
      <c r="V17" s="67">
        <f t="shared" si="1"/>
        <v>9.3688362919132153</v>
      </c>
      <c r="W17" s="22"/>
      <c r="X17" s="15"/>
      <c r="Y17" s="72" t="s">
        <v>36</v>
      </c>
      <c r="Z17" s="57">
        <f>SUM(V20:V29)</f>
        <v>2.4654832347140041</v>
      </c>
      <c r="AA17" s="14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21" s="23" customFormat="1" ht="14.25" customHeight="1" x14ac:dyDescent="0.15">
      <c r="A18" s="19"/>
      <c r="B18" s="20"/>
      <c r="C18" s="20"/>
      <c r="D18" s="20"/>
      <c r="E18" s="20"/>
      <c r="F18" s="20"/>
      <c r="G18" s="20"/>
      <c r="H18" s="20"/>
      <c r="I18" s="21"/>
      <c r="J18" s="20"/>
      <c r="K18" s="20"/>
      <c r="L18" s="20"/>
      <c r="M18" s="20"/>
      <c r="N18" s="20"/>
      <c r="O18" s="20"/>
      <c r="P18" s="22"/>
      <c r="Q18" s="21"/>
      <c r="R18" s="20"/>
      <c r="S18" s="20"/>
      <c r="T18" s="20"/>
      <c r="U18" s="20"/>
      <c r="V18" s="20"/>
      <c r="W18" s="22"/>
      <c r="X18" s="15"/>
      <c r="Y18" s="149" t="str">
        <f>IF(MAX(Z12:Z17)&gt;20,"OVERLOAD","OK")</f>
        <v>OK</v>
      </c>
      <c r="Z18" s="149"/>
      <c r="AA18" s="29"/>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row>
    <row r="19" spans="1:121" s="23" customFormat="1" ht="14.25" customHeight="1" thickBot="1" x14ac:dyDescent="0.2">
      <c r="A19" s="19"/>
      <c r="B19" s="150" t="s">
        <v>26</v>
      </c>
      <c r="C19" s="150"/>
      <c r="D19" s="150"/>
      <c r="E19" s="150"/>
      <c r="F19" s="150"/>
      <c r="G19" s="151"/>
      <c r="H19" s="20"/>
      <c r="I19" s="21"/>
      <c r="J19" s="150" t="s">
        <v>28</v>
      </c>
      <c r="K19" s="150"/>
      <c r="L19" s="150"/>
      <c r="M19" s="150"/>
      <c r="N19" s="150"/>
      <c r="O19" s="151"/>
      <c r="P19" s="22"/>
      <c r="Q19" s="21"/>
      <c r="R19" s="150" t="s">
        <v>30</v>
      </c>
      <c r="S19" s="150"/>
      <c r="T19" s="150"/>
      <c r="U19" s="150"/>
      <c r="V19" s="151"/>
      <c r="W19" s="22"/>
      <c r="X19" s="15"/>
      <c r="Y19" s="15"/>
      <c r="Z19" s="15"/>
      <c r="AA19" s="29"/>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row>
    <row r="20" spans="1:121" s="23" customFormat="1" ht="14.25" customHeight="1" x14ac:dyDescent="0.15">
      <c r="A20" s="19"/>
      <c r="B20" s="25" t="s">
        <v>4</v>
      </c>
      <c r="C20" s="115"/>
      <c r="D20" s="116"/>
      <c r="E20" s="117"/>
      <c r="F20" s="61"/>
      <c r="G20" s="62">
        <f t="shared" ref="G20:G29" si="3">F20/$Y$4/$Y$8</f>
        <v>0</v>
      </c>
      <c r="H20" s="20"/>
      <c r="I20" s="21"/>
      <c r="J20" s="25" t="s">
        <v>4</v>
      </c>
      <c r="K20" s="115"/>
      <c r="L20" s="116"/>
      <c r="M20" s="117"/>
      <c r="N20" s="61"/>
      <c r="O20" s="62">
        <f t="shared" ref="O20:O29" si="4">N20/$Y$4/$Y$8</f>
        <v>0</v>
      </c>
      <c r="P20" s="22"/>
      <c r="Q20" s="21"/>
      <c r="R20" s="25" t="s">
        <v>4</v>
      </c>
      <c r="S20" s="115" t="s">
        <v>46</v>
      </c>
      <c r="T20" s="117"/>
      <c r="U20" s="61">
        <v>250</v>
      </c>
      <c r="V20" s="62">
        <f t="shared" ref="V20:V29" si="5">U20/$Y$4/$Y$8</f>
        <v>1.2327416173570021</v>
      </c>
      <c r="W20" s="22"/>
      <c r="X20" s="15"/>
      <c r="Y20" s="83" t="s">
        <v>14</v>
      </c>
      <c r="Z20" s="84"/>
      <c r="AA20" s="29"/>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row>
    <row r="21" spans="1:121" s="23" customFormat="1" ht="14.25" customHeight="1" x14ac:dyDescent="0.15">
      <c r="A21" s="19"/>
      <c r="B21" s="25" t="s">
        <v>4</v>
      </c>
      <c r="C21" s="115"/>
      <c r="D21" s="116"/>
      <c r="E21" s="117"/>
      <c r="F21" s="61"/>
      <c r="G21" s="62">
        <f t="shared" si="3"/>
        <v>0</v>
      </c>
      <c r="H21" s="20"/>
      <c r="I21" s="21"/>
      <c r="J21" s="25" t="s">
        <v>4</v>
      </c>
      <c r="K21" s="115" t="s">
        <v>40</v>
      </c>
      <c r="L21" s="116"/>
      <c r="M21" s="117"/>
      <c r="N21" s="61">
        <v>630</v>
      </c>
      <c r="O21" s="62">
        <f t="shared" si="4"/>
        <v>3.1065088757396451</v>
      </c>
      <c r="P21" s="22"/>
      <c r="Q21" s="21"/>
      <c r="R21" s="25" t="s">
        <v>4</v>
      </c>
      <c r="S21" s="115" t="s">
        <v>47</v>
      </c>
      <c r="T21" s="117"/>
      <c r="U21" s="61">
        <v>250</v>
      </c>
      <c r="V21" s="62">
        <f t="shared" si="5"/>
        <v>1.2327416173570021</v>
      </c>
      <c r="W21" s="22"/>
      <c r="X21" s="15"/>
      <c r="Y21" s="73" t="s">
        <v>0</v>
      </c>
      <c r="Z21" s="55">
        <f>Z12+Z13</f>
        <v>19.970414201183431</v>
      </c>
      <c r="AA21" s="29"/>
      <c r="AB21" s="12" t="s">
        <v>7</v>
      </c>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row>
    <row r="22" spans="1:121" s="23" customFormat="1" ht="14.25" customHeight="1" x14ac:dyDescent="0.15">
      <c r="A22" s="19"/>
      <c r="B22" s="25" t="s">
        <v>4</v>
      </c>
      <c r="C22" s="115" t="s">
        <v>49</v>
      </c>
      <c r="D22" s="116"/>
      <c r="E22" s="117"/>
      <c r="F22" s="61">
        <v>350</v>
      </c>
      <c r="G22" s="62">
        <f t="shared" si="3"/>
        <v>1.7258382642998029</v>
      </c>
      <c r="H22" s="20"/>
      <c r="I22" s="21"/>
      <c r="J22" s="25" t="s">
        <v>4</v>
      </c>
      <c r="K22" s="115" t="s">
        <v>41</v>
      </c>
      <c r="L22" s="116"/>
      <c r="M22" s="117"/>
      <c r="N22" s="61">
        <v>630</v>
      </c>
      <c r="O22" s="62">
        <f t="shared" si="4"/>
        <v>3.1065088757396451</v>
      </c>
      <c r="P22" s="22"/>
      <c r="Q22" s="21"/>
      <c r="R22" s="25" t="s">
        <v>4</v>
      </c>
      <c r="S22" s="115"/>
      <c r="T22" s="117"/>
      <c r="U22" s="61"/>
      <c r="V22" s="62">
        <f t="shared" si="5"/>
        <v>0</v>
      </c>
      <c r="W22" s="22"/>
      <c r="X22" s="53"/>
      <c r="Y22" s="73" t="s">
        <v>19</v>
      </c>
      <c r="Z22" s="56">
        <f>Z14+Z15</f>
        <v>27.194280078895467</v>
      </c>
      <c r="AA22" s="54"/>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row>
    <row r="23" spans="1:121" s="23" customFormat="1" ht="14.25" customHeight="1" thickBot="1" x14ac:dyDescent="0.2">
      <c r="A23" s="19"/>
      <c r="B23" s="25" t="s">
        <v>4</v>
      </c>
      <c r="C23" s="115"/>
      <c r="D23" s="116"/>
      <c r="E23" s="117"/>
      <c r="F23" s="61"/>
      <c r="G23" s="62">
        <f t="shared" si="3"/>
        <v>0</v>
      </c>
      <c r="H23" s="20"/>
      <c r="I23" s="21"/>
      <c r="J23" s="25" t="s">
        <v>4</v>
      </c>
      <c r="K23" s="115" t="s">
        <v>42</v>
      </c>
      <c r="L23" s="116"/>
      <c r="M23" s="117"/>
      <c r="N23" s="61">
        <v>630</v>
      </c>
      <c r="O23" s="62">
        <f t="shared" si="4"/>
        <v>3.1065088757396451</v>
      </c>
      <c r="P23" s="22"/>
      <c r="Q23" s="21"/>
      <c r="R23" s="25" t="s">
        <v>4</v>
      </c>
      <c r="S23" s="115"/>
      <c r="T23" s="117"/>
      <c r="U23" s="61"/>
      <c r="V23" s="62">
        <f t="shared" si="5"/>
        <v>0</v>
      </c>
      <c r="W23" s="22"/>
      <c r="X23" s="53"/>
      <c r="Y23" s="74" t="s">
        <v>20</v>
      </c>
      <c r="Z23" s="57">
        <f>Z16+Z17</f>
        <v>15.532544378698226</v>
      </c>
      <c r="AA23" s="54"/>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row>
    <row r="24" spans="1:121" s="23" customFormat="1" ht="14.25" customHeight="1" thickBot="1" x14ac:dyDescent="0.2">
      <c r="A24" s="19"/>
      <c r="B24" s="25" t="s">
        <v>4</v>
      </c>
      <c r="C24" s="115"/>
      <c r="D24" s="116"/>
      <c r="E24" s="117"/>
      <c r="F24" s="61"/>
      <c r="G24" s="62">
        <f t="shared" si="3"/>
        <v>0</v>
      </c>
      <c r="H24" s="20"/>
      <c r="I24" s="21"/>
      <c r="J24" s="25" t="s">
        <v>4</v>
      </c>
      <c r="K24" s="115"/>
      <c r="L24" s="116"/>
      <c r="M24" s="117"/>
      <c r="N24" s="61"/>
      <c r="O24" s="62">
        <f t="shared" si="4"/>
        <v>0</v>
      </c>
      <c r="P24" s="22"/>
      <c r="Q24" s="21"/>
      <c r="R24" s="25" t="s">
        <v>4</v>
      </c>
      <c r="S24" s="115"/>
      <c r="T24" s="117"/>
      <c r="U24" s="61"/>
      <c r="V24" s="62">
        <f t="shared" si="5"/>
        <v>0</v>
      </c>
      <c r="W24" s="22"/>
      <c r="X24" s="15"/>
      <c r="Y24" s="15"/>
      <c r="Z24" s="15"/>
      <c r="AA24" s="28"/>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row>
    <row r="25" spans="1:121" s="23" customFormat="1" ht="14.25" customHeight="1" x14ac:dyDescent="0.15">
      <c r="A25" s="19"/>
      <c r="B25" s="25" t="s">
        <v>4</v>
      </c>
      <c r="C25" s="115"/>
      <c r="D25" s="116"/>
      <c r="E25" s="117"/>
      <c r="F25" s="61"/>
      <c r="G25" s="62">
        <f t="shared" si="3"/>
        <v>0</v>
      </c>
      <c r="H25" s="20"/>
      <c r="I25" s="21"/>
      <c r="J25" s="25" t="s">
        <v>4</v>
      </c>
      <c r="K25" s="115"/>
      <c r="L25" s="116"/>
      <c r="M25" s="117"/>
      <c r="N25" s="61"/>
      <c r="O25" s="62">
        <f t="shared" si="4"/>
        <v>0</v>
      </c>
      <c r="P25" s="22"/>
      <c r="Q25" s="21"/>
      <c r="R25" s="25" t="s">
        <v>4</v>
      </c>
      <c r="S25" s="115"/>
      <c r="T25" s="117"/>
      <c r="U25" s="61"/>
      <c r="V25" s="62">
        <f t="shared" si="5"/>
        <v>0</v>
      </c>
      <c r="W25" s="22"/>
      <c r="X25" s="15"/>
      <c r="Y25" s="83" t="s">
        <v>15</v>
      </c>
      <c r="Z25" s="84"/>
      <c r="AA25" s="28"/>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row>
    <row r="26" spans="1:121" s="23" customFormat="1" ht="14.25" customHeight="1" x14ac:dyDescent="0.15">
      <c r="A26" s="19"/>
      <c r="B26" s="25" t="s">
        <v>4</v>
      </c>
      <c r="C26" s="115"/>
      <c r="D26" s="116"/>
      <c r="E26" s="117"/>
      <c r="F26" s="61"/>
      <c r="G26" s="62">
        <f t="shared" si="3"/>
        <v>0</v>
      </c>
      <c r="H26" s="20"/>
      <c r="I26" s="21"/>
      <c r="J26" s="25" t="s">
        <v>4</v>
      </c>
      <c r="K26" s="115"/>
      <c r="L26" s="116"/>
      <c r="M26" s="117"/>
      <c r="N26" s="61"/>
      <c r="O26" s="62">
        <f t="shared" si="4"/>
        <v>0</v>
      </c>
      <c r="P26" s="22"/>
      <c r="Q26" s="21"/>
      <c r="R26" s="25" t="s">
        <v>4</v>
      </c>
      <c r="S26" s="115"/>
      <c r="T26" s="117"/>
      <c r="U26" s="61"/>
      <c r="V26" s="62">
        <f t="shared" si="5"/>
        <v>0</v>
      </c>
      <c r="W26" s="22"/>
      <c r="X26" s="15"/>
      <c r="Y26" s="70" t="s">
        <v>16</v>
      </c>
      <c r="Z26" s="58">
        <f>IF(AVERAGE($B$34,$E$34,$I$34)&gt;0,B$34/AVERAGE($B$34,$E$34,$I$34),"")</f>
        <v>0.84616170530893775</v>
      </c>
      <c r="AA26" s="28"/>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row>
    <row r="27" spans="1:121" s="23" customFormat="1" ht="13.5" customHeight="1" thickBot="1" x14ac:dyDescent="0.2">
      <c r="A27" s="19"/>
      <c r="B27" s="30" t="s">
        <v>4</v>
      </c>
      <c r="C27" s="119"/>
      <c r="D27" s="120"/>
      <c r="E27" s="121"/>
      <c r="F27" s="63"/>
      <c r="G27" s="65">
        <f t="shared" si="3"/>
        <v>0</v>
      </c>
      <c r="H27" s="20"/>
      <c r="I27" s="21"/>
      <c r="J27" s="30" t="s">
        <v>4</v>
      </c>
      <c r="K27" s="119"/>
      <c r="L27" s="120"/>
      <c r="M27" s="121"/>
      <c r="N27" s="63"/>
      <c r="O27" s="65">
        <f t="shared" si="4"/>
        <v>0</v>
      </c>
      <c r="P27" s="22"/>
      <c r="Q27" s="21"/>
      <c r="R27" s="30" t="s">
        <v>4</v>
      </c>
      <c r="S27" s="119"/>
      <c r="T27" s="121"/>
      <c r="U27" s="63"/>
      <c r="V27" s="65">
        <f t="shared" si="5"/>
        <v>0</v>
      </c>
      <c r="W27" s="22"/>
      <c r="X27" s="15"/>
      <c r="Y27" s="71" t="s">
        <v>17</v>
      </c>
      <c r="Z27" s="59">
        <f>IF(AVERAGE($B$34,$E$34,$I$34)&gt;0,E34/AVERAGE($B$34,$E$34,$I$34),"")</f>
        <v>1.1255884033288017</v>
      </c>
      <c r="AA27" s="28"/>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row>
    <row r="28" spans="1:121" s="23" customFormat="1" ht="13.5" customHeight="1" thickTop="1" thickBot="1" x14ac:dyDescent="0.2">
      <c r="A28" s="19"/>
      <c r="B28" s="31" t="s">
        <v>5</v>
      </c>
      <c r="C28" s="122"/>
      <c r="D28" s="123"/>
      <c r="E28" s="124"/>
      <c r="F28" s="64"/>
      <c r="G28" s="66">
        <f t="shared" si="3"/>
        <v>0</v>
      </c>
      <c r="H28" s="20"/>
      <c r="I28" s="21"/>
      <c r="J28" s="31" t="s">
        <v>5</v>
      </c>
      <c r="K28" s="122"/>
      <c r="L28" s="123"/>
      <c r="M28" s="124"/>
      <c r="N28" s="64"/>
      <c r="O28" s="66">
        <f t="shared" si="4"/>
        <v>0</v>
      </c>
      <c r="P28" s="22"/>
      <c r="Q28" s="21"/>
      <c r="R28" s="31" t="s">
        <v>5</v>
      </c>
      <c r="S28" s="122"/>
      <c r="T28" s="124"/>
      <c r="U28" s="64"/>
      <c r="V28" s="66">
        <f t="shared" si="5"/>
        <v>0</v>
      </c>
      <c r="W28" s="22"/>
      <c r="X28" s="15"/>
      <c r="Y28" s="72" t="s">
        <v>18</v>
      </c>
      <c r="Z28" s="60">
        <f>IF(AVERAGE($B$34,$E$34,$I$34)&gt;0,I34/AVERAGE($B$34,$E$34,$I$34),"")</f>
        <v>1.0282498913622604</v>
      </c>
      <c r="AA28" s="28"/>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row>
    <row r="29" spans="1:121" ht="13.5" customHeight="1" x14ac:dyDescent="0.15">
      <c r="A29" s="19"/>
      <c r="B29" s="32" t="s">
        <v>5</v>
      </c>
      <c r="C29" s="115" t="s">
        <v>86</v>
      </c>
      <c r="D29" s="116"/>
      <c r="E29" s="117"/>
      <c r="F29" s="61">
        <v>1450</v>
      </c>
      <c r="G29" s="67">
        <f t="shared" si="3"/>
        <v>7.1499013806706113</v>
      </c>
      <c r="H29" s="20"/>
      <c r="I29" s="21"/>
      <c r="J29" s="32" t="s">
        <v>5</v>
      </c>
      <c r="K29" s="115" t="s">
        <v>87</v>
      </c>
      <c r="L29" s="116"/>
      <c r="M29" s="117"/>
      <c r="N29" s="61">
        <v>1450</v>
      </c>
      <c r="O29" s="67">
        <f t="shared" si="4"/>
        <v>7.1499013806706113</v>
      </c>
      <c r="P29" s="22"/>
      <c r="Q29" s="21"/>
      <c r="R29" s="32" t="s">
        <v>5</v>
      </c>
      <c r="S29" s="115"/>
      <c r="T29" s="117"/>
      <c r="U29" s="61"/>
      <c r="V29" s="67">
        <f t="shared" si="5"/>
        <v>0</v>
      </c>
      <c r="W29" s="22"/>
      <c r="X29" s="15"/>
      <c r="Y29" s="85" t="s">
        <v>21</v>
      </c>
      <c r="Z29" s="85"/>
      <c r="AA29" s="28"/>
    </row>
    <row r="30" spans="1:121" ht="14.25" customHeight="1" x14ac:dyDescent="0.15">
      <c r="A30" s="19"/>
      <c r="B30" s="118" t="s">
        <v>6</v>
      </c>
      <c r="C30" s="118"/>
      <c r="D30" s="118"/>
      <c r="E30" s="118"/>
      <c r="F30" s="118"/>
      <c r="G30" s="118"/>
      <c r="H30" s="22"/>
      <c r="I30" s="21"/>
      <c r="J30" s="118" t="s">
        <v>6</v>
      </c>
      <c r="K30" s="118"/>
      <c r="L30" s="118"/>
      <c r="M30" s="118"/>
      <c r="N30" s="118"/>
      <c r="O30" s="118"/>
      <c r="P30" s="22"/>
      <c r="Q30" s="21"/>
      <c r="R30" s="118" t="s">
        <v>6</v>
      </c>
      <c r="S30" s="118"/>
      <c r="T30" s="118"/>
      <c r="U30" s="118"/>
      <c r="V30" s="118"/>
      <c r="W30" s="22"/>
      <c r="X30" s="15"/>
      <c r="Y30" s="86"/>
      <c r="Z30" s="86"/>
      <c r="AA30" s="28"/>
    </row>
    <row r="31" spans="1:121" ht="15.75" customHeight="1" thickBot="1" x14ac:dyDescent="0.2">
      <c r="A31" s="19"/>
      <c r="B31" s="20"/>
      <c r="C31" s="99" t="str">
        <f>IF(OR((MAX(G8:G15,G20:G27)&gt;12),(MAX(G16:G17,G28:G29)&gt;16)),"OVERLOAD","OK")</f>
        <v>OK</v>
      </c>
      <c r="D31" s="100"/>
      <c r="E31" s="100"/>
      <c r="F31" s="100"/>
      <c r="G31" s="34"/>
      <c r="H31" s="35"/>
      <c r="I31" s="21"/>
      <c r="J31" s="20"/>
      <c r="K31" s="99" t="str">
        <f>IF(OR((MAX(O8:O15,O20:O27)&gt;12),(MAX(O16:O17,O28:O29)&gt;16)),"OVERLOAD","OK")</f>
        <v>OK</v>
      </c>
      <c r="L31" s="100"/>
      <c r="M31" s="100"/>
      <c r="N31" s="100"/>
      <c r="O31" s="20"/>
      <c r="P31" s="22"/>
      <c r="Q31" s="21"/>
      <c r="R31" s="20"/>
      <c r="S31" s="101" t="str">
        <f>IF(OR((MAX(V8:V15,V20:V27)&gt;12),(MAX(V16:V17,V28:V29)&gt;16)),"OVERLOAD","OK")</f>
        <v>OK</v>
      </c>
      <c r="T31" s="101"/>
      <c r="U31" s="101"/>
      <c r="V31" s="20"/>
      <c r="W31" s="22"/>
      <c r="X31" s="15"/>
      <c r="Y31" s="15"/>
      <c r="Z31" s="15"/>
      <c r="AA31" s="28"/>
    </row>
    <row r="32" spans="1:121" ht="14.25" customHeight="1" thickBot="1" x14ac:dyDescent="0.2">
      <c r="A32" s="36"/>
      <c r="B32" s="37"/>
      <c r="C32" s="37"/>
      <c r="D32" s="37"/>
      <c r="E32" s="37"/>
      <c r="F32" s="37"/>
      <c r="G32" s="37"/>
      <c r="H32" s="38"/>
      <c r="I32" s="39"/>
      <c r="J32" s="37"/>
      <c r="K32" s="37"/>
      <c r="L32" s="37"/>
      <c r="M32" s="37"/>
      <c r="N32" s="37"/>
      <c r="O32" s="37"/>
      <c r="P32" s="38"/>
      <c r="Q32" s="39"/>
      <c r="R32" s="37"/>
      <c r="S32" s="37"/>
      <c r="T32" s="37"/>
      <c r="U32" s="37"/>
      <c r="V32" s="37"/>
      <c r="W32" s="38"/>
      <c r="X32" s="15"/>
      <c r="Y32" s="83" t="s">
        <v>23</v>
      </c>
      <c r="Z32" s="84"/>
      <c r="AA32" s="28"/>
    </row>
    <row r="33" spans="1:27" s="12" customFormat="1" ht="17.25" customHeight="1" thickTop="1" thickBot="1" x14ac:dyDescent="0.2">
      <c r="A33" s="40"/>
      <c r="B33" s="41"/>
      <c r="C33" s="41"/>
      <c r="D33" s="41"/>
      <c r="E33" s="41"/>
      <c r="F33" s="41"/>
      <c r="G33" s="41"/>
      <c r="H33" s="41"/>
      <c r="I33" s="41"/>
      <c r="J33" s="41"/>
      <c r="K33" s="41"/>
      <c r="L33" s="41"/>
      <c r="M33" s="41"/>
      <c r="N33" s="41"/>
      <c r="O33" s="41"/>
      <c r="P33" s="41"/>
      <c r="Q33" s="41"/>
      <c r="R33" s="41"/>
      <c r="S33" s="41"/>
      <c r="T33" s="41"/>
      <c r="U33" s="41"/>
      <c r="V33" s="41"/>
      <c r="W33" s="42"/>
      <c r="X33" s="15"/>
      <c r="Y33" s="70" t="s">
        <v>16</v>
      </c>
      <c r="Z33" s="76">
        <f>(48-B34)/48</f>
        <v>0.35780147081621011</v>
      </c>
      <c r="AA33" s="28"/>
    </row>
    <row r="34" spans="1:27" s="12" customFormat="1" x14ac:dyDescent="0.15">
      <c r="A34" s="40"/>
      <c r="B34" s="102">
        <f>IMABS(COMPLEX(0.866*Z21--0.866*Z23,-0.5*Z21--0.5*Z23))</f>
        <v>30.825529400821914</v>
      </c>
      <c r="C34" s="103"/>
      <c r="D34" s="43"/>
      <c r="E34" s="102">
        <f>IMABS(COMPLEX(0*Z22--0.866*Z21,1*Z22--0.5*Z21))</f>
        <v>41.004997274567259</v>
      </c>
      <c r="F34" s="106"/>
      <c r="G34" s="103"/>
      <c r="H34" s="41"/>
      <c r="I34" s="102">
        <f>IMABS(COMPLEX(-0.866*Z23-0*Z22,-0.5*Z23-1*Z22))</f>
        <v>37.4589715638417</v>
      </c>
      <c r="J34" s="106"/>
      <c r="K34" s="103"/>
      <c r="L34" s="108"/>
      <c r="M34" s="109">
        <f>SUM(Z12:Z17)*Y4/1000</f>
        <v>13.041025641025643</v>
      </c>
      <c r="N34" s="110"/>
      <c r="O34" s="111"/>
      <c r="P34" s="41"/>
      <c r="Q34" s="41"/>
      <c r="R34" s="41"/>
      <c r="S34" s="41"/>
      <c r="T34" s="92" t="str">
        <f>IF(OR((MAX(B34,E34,I34)&gt;48),C31="OVERLOAD",K31="OVERLOAD",S31="OVERLOAD",Y18="OVERLOAD"),"ERROR","OK")</f>
        <v>OK</v>
      </c>
      <c r="U34" s="93"/>
      <c r="V34" s="94"/>
      <c r="W34" s="44"/>
      <c r="X34" s="15"/>
      <c r="Y34" s="71" t="s">
        <v>17</v>
      </c>
      <c r="Z34" s="76">
        <f>(48-E34)/48</f>
        <v>0.14572922344651543</v>
      </c>
      <c r="AA34" s="28"/>
    </row>
    <row r="35" spans="1:27" s="12" customFormat="1" ht="15" thickBot="1" x14ac:dyDescent="0.2">
      <c r="A35" s="40"/>
      <c r="B35" s="104"/>
      <c r="C35" s="105"/>
      <c r="D35" s="43"/>
      <c r="E35" s="104"/>
      <c r="F35" s="107"/>
      <c r="G35" s="105"/>
      <c r="H35" s="41"/>
      <c r="I35" s="104"/>
      <c r="J35" s="107"/>
      <c r="K35" s="105"/>
      <c r="L35" s="108"/>
      <c r="M35" s="112"/>
      <c r="N35" s="113"/>
      <c r="O35" s="114"/>
      <c r="P35" s="41"/>
      <c r="Q35" s="41"/>
      <c r="R35" s="41"/>
      <c r="S35" s="41"/>
      <c r="T35" s="95"/>
      <c r="U35" s="96"/>
      <c r="V35" s="97"/>
      <c r="W35" s="44"/>
      <c r="X35" s="15"/>
      <c r="Y35" s="72" t="s">
        <v>18</v>
      </c>
      <c r="Z35" s="77">
        <f>(48-I34)/48</f>
        <v>0.21960475908663124</v>
      </c>
      <c r="AA35" s="28"/>
    </row>
    <row r="36" spans="1:27" s="12" customFormat="1" x14ac:dyDescent="0.15">
      <c r="A36" s="40"/>
      <c r="B36" s="98" t="s">
        <v>9</v>
      </c>
      <c r="C36" s="98"/>
      <c r="D36" s="45"/>
      <c r="E36" s="98" t="s">
        <v>10</v>
      </c>
      <c r="F36" s="98"/>
      <c r="G36" s="98"/>
      <c r="H36" s="46"/>
      <c r="I36" s="98" t="s">
        <v>11</v>
      </c>
      <c r="J36" s="98"/>
      <c r="K36" s="98"/>
      <c r="L36" s="45"/>
      <c r="M36" s="98" t="s">
        <v>24</v>
      </c>
      <c r="N36" s="98"/>
      <c r="O36" s="98"/>
      <c r="P36" s="46"/>
      <c r="Q36" s="46"/>
      <c r="R36" s="46"/>
      <c r="S36" s="41"/>
      <c r="T36" s="98" t="s">
        <v>8</v>
      </c>
      <c r="U36" s="98"/>
      <c r="V36" s="98"/>
      <c r="W36" s="44"/>
      <c r="X36" s="68"/>
      <c r="Y36" s="15"/>
      <c r="Z36" s="15"/>
      <c r="AA36" s="26"/>
    </row>
    <row r="37" spans="1:27" s="12" customFormat="1" ht="15" thickBot="1" x14ac:dyDescent="0.2">
      <c r="A37" s="47"/>
      <c r="B37" s="87" t="s">
        <v>12</v>
      </c>
      <c r="C37" s="87"/>
      <c r="D37" s="48"/>
      <c r="E37" s="87" t="s">
        <v>12</v>
      </c>
      <c r="F37" s="87"/>
      <c r="G37" s="87"/>
      <c r="H37" s="49"/>
      <c r="I37" s="87" t="s">
        <v>12</v>
      </c>
      <c r="J37" s="87"/>
      <c r="K37" s="87"/>
      <c r="L37" s="48"/>
      <c r="M37" s="87" t="s">
        <v>62</v>
      </c>
      <c r="N37" s="87"/>
      <c r="O37" s="87"/>
      <c r="P37" s="50"/>
      <c r="Q37" s="50"/>
      <c r="R37" s="50"/>
      <c r="S37" s="50"/>
      <c r="T37" s="50"/>
      <c r="U37" s="50"/>
      <c r="V37" s="50"/>
      <c r="W37" s="51"/>
      <c r="X37" s="88" t="s">
        <v>84</v>
      </c>
      <c r="Y37" s="89"/>
      <c r="Z37" s="89"/>
      <c r="AA37" s="90"/>
    </row>
    <row r="38" spans="1:27" s="12" customFormat="1" x14ac:dyDescent="0.15">
      <c r="AA38" s="52"/>
    </row>
    <row r="39" spans="1:27" s="12" customFormat="1" x14ac:dyDescent="0.15">
      <c r="I39" s="12" t="s">
        <v>7</v>
      </c>
      <c r="AA39" s="52"/>
    </row>
    <row r="40" spans="1:27" s="12" customFormat="1" x14ac:dyDescent="0.15">
      <c r="AA40" s="52"/>
    </row>
    <row r="41" spans="1:27" s="12" customFormat="1" x14ac:dyDescent="0.15">
      <c r="O41" s="12" t="s">
        <v>7</v>
      </c>
      <c r="AA41" s="52"/>
    </row>
    <row r="42" spans="1:27" s="12" customFormat="1" x14ac:dyDescent="0.15">
      <c r="AA42" s="52"/>
    </row>
    <row r="43" spans="1:27" s="12" customFormat="1" x14ac:dyDescent="0.15">
      <c r="AA43" s="52"/>
    </row>
    <row r="44" spans="1:27" s="12" customFormat="1" x14ac:dyDescent="0.15">
      <c r="AA44" s="52"/>
    </row>
    <row r="45" spans="1:27" s="12" customFormat="1" x14ac:dyDescent="0.15">
      <c r="AA45" s="52"/>
    </row>
    <row r="46" spans="1:27" s="12" customFormat="1" x14ac:dyDescent="0.15">
      <c r="A46" s="33"/>
      <c r="W46" s="33"/>
      <c r="AA46" s="52"/>
    </row>
    <row r="47" spans="1:27" s="12" customFormat="1" x14ac:dyDescent="0.15">
      <c r="A47" s="33"/>
      <c r="W47" s="33"/>
      <c r="AA47" s="52"/>
    </row>
    <row r="48" spans="1:27" s="12" customFormat="1" x14ac:dyDescent="0.15">
      <c r="A48" s="33"/>
      <c r="W48" s="33"/>
      <c r="AA48" s="52"/>
    </row>
    <row r="49" spans="2:22" x14ac:dyDescent="0.15">
      <c r="B49" s="12"/>
      <c r="C49" s="12"/>
      <c r="D49" s="12"/>
      <c r="E49" s="12"/>
      <c r="F49" s="12"/>
      <c r="G49" s="12"/>
      <c r="H49" s="12"/>
      <c r="I49" s="12"/>
      <c r="J49" s="12"/>
      <c r="K49" s="12"/>
      <c r="L49" s="12"/>
      <c r="M49" s="12"/>
      <c r="N49" s="12"/>
      <c r="O49" s="12"/>
      <c r="P49" s="12"/>
      <c r="Q49" s="12"/>
      <c r="R49" s="12"/>
      <c r="S49" s="12"/>
      <c r="T49" s="12"/>
      <c r="U49" s="12"/>
      <c r="V49" s="12"/>
    </row>
  </sheetData>
  <sheetProtection password="BA58" sheet="1" objects="1" scenarios="1"/>
  <mergeCells count="108">
    <mergeCell ref="X37:AA37"/>
    <mergeCell ref="Y7:Z7"/>
    <mergeCell ref="B36:C36"/>
    <mergeCell ref="E36:G36"/>
    <mergeCell ref="I36:K36"/>
    <mergeCell ref="M36:O36"/>
    <mergeCell ref="T36:V36"/>
    <mergeCell ref="B37:C37"/>
    <mergeCell ref="E37:G37"/>
    <mergeCell ref="I37:K37"/>
    <mergeCell ref="M37:O37"/>
    <mergeCell ref="C31:F31"/>
    <mergeCell ref="K31:N31"/>
    <mergeCell ref="S31:U31"/>
    <mergeCell ref="B34:C35"/>
    <mergeCell ref="E34:G35"/>
    <mergeCell ref="C28:E28"/>
    <mergeCell ref="K28:M28"/>
    <mergeCell ref="S28:T28"/>
    <mergeCell ref="I34:K35"/>
    <mergeCell ref="L34:L35"/>
    <mergeCell ref="M34:O35"/>
    <mergeCell ref="T34:V35"/>
    <mergeCell ref="C29:E29"/>
    <mergeCell ref="K29:M29"/>
    <mergeCell ref="S29:T29"/>
    <mergeCell ref="B30:G30"/>
    <mergeCell ref="J30:O30"/>
    <mergeCell ref="R30:V30"/>
    <mergeCell ref="C23:E23"/>
    <mergeCell ref="K23:M23"/>
    <mergeCell ref="S23:T23"/>
    <mergeCell ref="C26:E26"/>
    <mergeCell ref="K26:M26"/>
    <mergeCell ref="S26:T26"/>
    <mergeCell ref="C27:E27"/>
    <mergeCell ref="K27:M27"/>
    <mergeCell ref="S27:T27"/>
    <mergeCell ref="R19:V19"/>
    <mergeCell ref="C20:E20"/>
    <mergeCell ref="K20:M20"/>
    <mergeCell ref="S20:T20"/>
    <mergeCell ref="C21:E21"/>
    <mergeCell ref="K21:M21"/>
    <mergeCell ref="S21:T21"/>
    <mergeCell ref="C22:E22"/>
    <mergeCell ref="K22:M22"/>
    <mergeCell ref="S22:T22"/>
    <mergeCell ref="X1:AA2"/>
    <mergeCell ref="A3:H4"/>
    <mergeCell ref="I3:P4"/>
    <mergeCell ref="Q3:W4"/>
    <mergeCell ref="Y3:Z3"/>
    <mergeCell ref="C6:E6"/>
    <mergeCell ref="K6:M6"/>
    <mergeCell ref="S6:T6"/>
    <mergeCell ref="B7:G7"/>
    <mergeCell ref="Y4:Z4"/>
    <mergeCell ref="J7:O7"/>
    <mergeCell ref="R7:V7"/>
    <mergeCell ref="AA11:AA17"/>
    <mergeCell ref="Y18:Z18"/>
    <mergeCell ref="Y5:Z5"/>
    <mergeCell ref="Y8:Z8"/>
    <mergeCell ref="Y9:Z9"/>
    <mergeCell ref="Y11:Z11"/>
    <mergeCell ref="Y20:Z20"/>
    <mergeCell ref="Y25:Z25"/>
    <mergeCell ref="C9:E9"/>
    <mergeCell ref="K9:M9"/>
    <mergeCell ref="S9:T9"/>
    <mergeCell ref="C8:E8"/>
    <mergeCell ref="K8:M8"/>
    <mergeCell ref="S8:T8"/>
    <mergeCell ref="C10:E10"/>
    <mergeCell ref="K10:M10"/>
    <mergeCell ref="S10:T10"/>
    <mergeCell ref="C11:E11"/>
    <mergeCell ref="K11:M11"/>
    <mergeCell ref="S11:T11"/>
    <mergeCell ref="C14:E14"/>
    <mergeCell ref="K14:M14"/>
    <mergeCell ref="S14:T14"/>
    <mergeCell ref="C15:E15"/>
    <mergeCell ref="Y32:Z32"/>
    <mergeCell ref="C12:E12"/>
    <mergeCell ref="C13:E13"/>
    <mergeCell ref="C24:E24"/>
    <mergeCell ref="C25:E25"/>
    <mergeCell ref="K25:M25"/>
    <mergeCell ref="K24:M24"/>
    <mergeCell ref="K13:M13"/>
    <mergeCell ref="K12:M12"/>
    <mergeCell ref="S12:T12"/>
    <mergeCell ref="S13:T13"/>
    <mergeCell ref="S24:T24"/>
    <mergeCell ref="S25:T25"/>
    <mergeCell ref="Y29:Z30"/>
    <mergeCell ref="K15:M15"/>
    <mergeCell ref="S15:T15"/>
    <mergeCell ref="C16:E16"/>
    <mergeCell ref="K16:M16"/>
    <mergeCell ref="S16:T16"/>
    <mergeCell ref="C17:E17"/>
    <mergeCell ref="K17:M17"/>
    <mergeCell ref="S17:T17"/>
    <mergeCell ref="B19:G19"/>
    <mergeCell ref="J19:O19"/>
  </mergeCells>
  <phoneticPr fontId="1" type="noConversion"/>
  <conditionalFormatting sqref="E34 B34 I34">
    <cfRule type="cellIs" dxfId="5" priority="6" operator="greaterThan">
      <formula>48</formula>
    </cfRule>
  </conditionalFormatting>
  <conditionalFormatting sqref="Z12:Z17">
    <cfRule type="cellIs" dxfId="4" priority="5" operator="greaterThan">
      <formula>20</formula>
    </cfRule>
  </conditionalFormatting>
  <conditionalFormatting sqref="Y18 C31 K31 S31">
    <cfRule type="cellIs" dxfId="3" priority="4" operator="equal">
      <formula>"OVERLOAD"</formula>
    </cfRule>
  </conditionalFormatting>
  <conditionalFormatting sqref="G8:G15 O8:O15 V8:V15 V20:V27 O20:O27 G20:G27">
    <cfRule type="cellIs" dxfId="2" priority="3" operator="greaterThan">
      <formula>12</formula>
    </cfRule>
  </conditionalFormatting>
  <conditionalFormatting sqref="G16:G17 O16:O17 V16:V17 V28:V29 O28:O29 G28:G29">
    <cfRule type="cellIs" dxfId="1" priority="2" operator="greaterThan">
      <formula>16</formula>
    </cfRule>
  </conditionalFormatting>
  <conditionalFormatting sqref="T34:V35">
    <cfRule type="cellIs" dxfId="0" priority="1" operator="equal">
      <formula>"ERROR"</formula>
    </cfRule>
  </conditionalFormatting>
  <printOptions horizontalCentered="1" verticalCentered="1"/>
  <pageMargins left="0.25" right="0.25" top="0.75" bottom="0.75" header="0.3" footer="0.3"/>
  <pageSetup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20A (16A | 5.8kVA)</vt:lpstr>
      <vt:lpstr>30A (24A | 8.6kVA)</vt:lpstr>
      <vt:lpstr>50A (35A | 12.5kVA)</vt:lpstr>
      <vt:lpstr>50A (40A | 14.4kVA)</vt:lpstr>
      <vt:lpstr>60A (45A | 17.3kVA)</vt:lpstr>
      <vt:lpstr>60A (48A | 17.3kVA)</vt:lpstr>
    </vt:vector>
  </TitlesOfParts>
  <Company>Raritan,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W Hsu</dc:creator>
  <cp:lastModifiedBy>Microsoft Office User</cp:lastModifiedBy>
  <cp:lastPrinted>2011-03-09T17:18:01Z</cp:lastPrinted>
  <dcterms:created xsi:type="dcterms:W3CDTF">2011-03-08T18:08:58Z</dcterms:created>
  <dcterms:modified xsi:type="dcterms:W3CDTF">2016-11-18T22:16:57Z</dcterms:modified>
</cp:coreProperties>
</file>